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showInkAnnotation="0" codeName="ThisWorkbook" defaultThemeVersion="124226"/>
  <mc:AlternateContent xmlns:mc="http://schemas.openxmlformats.org/markup-compatibility/2006">
    <mc:Choice Requires="x15">
      <x15ac:absPath xmlns:x15ac="http://schemas.microsoft.com/office/spreadsheetml/2010/11/ac" url="F:\tarifas\PLIEGO TARIFARIO\CCYRR\"/>
    </mc:Choice>
  </mc:AlternateContent>
  <xr:revisionPtr revIDLastSave="0" documentId="13_ncr:1_{25A4E5D7-FEB5-410F-A0FB-23AAB367D170}" xr6:coauthVersionLast="47" xr6:coauthVersionMax="47" xr10:uidLastSave="{00000000-0000-0000-0000-000000000000}"/>
  <bookViews>
    <workbookView xWindow="-120" yWindow="-120" windowWidth="20730" windowHeight="11040" tabRatio="872" activeTab="6" xr2:uid="{00000000-000D-0000-FFFF-FFFF00000000}"/>
  </bookViews>
  <sheets>
    <sheet name="Factores" sheetId="49" r:id="rId1"/>
    <sheet name="Parámetros" sheetId="7" state="hidden" r:id="rId2"/>
    <sheet name="CRER" sheetId="47" state="hidden" r:id="rId3"/>
    <sheet name="Anexo1-1.1 Res. 130-2023" sheetId="5" state="hidden" r:id="rId4"/>
    <sheet name="Fórmulas" sheetId="26" state="hidden" r:id="rId5"/>
    <sheet name="Resolución 180-2023-OS_CD" sheetId="51" state="hidden" r:id="rId6"/>
    <sheet name="(1) ImportesCorteReconexión" sheetId="53" r:id="rId7"/>
    <sheet name="Resolución 130-2023-OS_CD" sheetId="50" state="hidden" r:id="rId8"/>
    <sheet name="(2) Presupuesto de la Conexión" sheetId="28" r:id="rId9"/>
    <sheet name="(3) Reposición" sheetId="42" r:id="rId10"/>
    <sheet name="(4)MantenimientoyCambiodeconex" sheetId="48" r:id="rId11"/>
    <sheet name="(2) PresupuestodelaConex_Amazon" sheetId="54" state="hidden" r:id="rId12"/>
    <sheet name="(3) Reposición_Amazonia" sheetId="55" state="hidden" r:id="rId13"/>
    <sheet name="(4)MantenimientoyCambiodeco_Ama" sheetId="56" state="hidden" r:id="rId14"/>
  </sheets>
  <externalReferences>
    <externalReference r:id="rId15"/>
    <externalReference r:id="rId16"/>
  </externalReferences>
  <definedNames>
    <definedName name="_xlnm.Print_Area" localSheetId="6">'(1) ImportesCorteReconexión'!$B$2:$J$270</definedName>
    <definedName name="_xlnm.Print_Area" localSheetId="8">'(2) Presupuesto de la Conexión'!$B$2:$L$189</definedName>
    <definedName name="_xlnm.Print_Area" localSheetId="11">'(2) PresupuestodelaConex_Amazon'!$B$2:$L$177</definedName>
    <definedName name="_xlnm.Print_Area" localSheetId="9">'(3) Reposición'!$B$2:$L$160</definedName>
    <definedName name="_xlnm.Print_Area" localSheetId="12">'(3) Reposición_Amazonia'!$B$2:$L$132</definedName>
    <definedName name="_xlnm.Print_Area" localSheetId="13">'(4)MantenimientoyCambiodeco_Ama'!$BK$2:$BS$43</definedName>
    <definedName name="_xlnm.Print_Area" localSheetId="10">'(4)MantenimientoyCambiodeconex'!$B$2:$P$128</definedName>
    <definedName name="_xlnm.Print_Area" localSheetId="3">'Anexo1-1.1 Res. 130-2023'!#REF!</definedName>
    <definedName name="ccc" hidden="1">{"Anexo A",#N/A,FALSE,"Generacion";"Anexo B",#N/A,FALSE,"Transmision";"Anexo C",#N/A,FALSE,"Distribucion";"Anexo D",#N/A,FALSE,"Transporte-Hidrocarburos";"Anexo E",#N/A,FALSE,"Distribucion-GN";"Anexo F",#N/A,FALSE,"Transporte-Petroperu";"Anexo G",#N/A,FALSE,"Distribucion-Gastalsa"}</definedName>
    <definedName name="CONEXIONES_GART" localSheetId="6">#REF!</definedName>
    <definedName name="CONEXIONES_GART" localSheetId="11">#REF!</definedName>
    <definedName name="CONEXIONES_GART" localSheetId="12">#REF!</definedName>
    <definedName name="CONEXIONES_GART" localSheetId="13">#REF!</definedName>
    <definedName name="CONEXIONES_GART">#REF!</definedName>
    <definedName name="CORRECTIVO" localSheetId="13">[1]ActividadesCorrectivo!$B$6:$C$105</definedName>
    <definedName name="CORRECTIVO" localSheetId="10">[1]ActividadesCorrectivo!$B$6:$C$105</definedName>
    <definedName name="CORRECTIVO">[2]ActividadesCorrectivo!$B$6:$C$105</definedName>
    <definedName name="Fecha">Factores!$B$3</definedName>
    <definedName name="MANOOBRA">'[2]CM-02'!$B$8:$H$12</definedName>
    <definedName name="MATERIAL" localSheetId="13">'[1]CM-01'!$B$7:$H$74</definedName>
    <definedName name="MATERIAL" localSheetId="10">'[1]CM-01'!$B$7:$H$74</definedName>
    <definedName name="MATERIAL">'[2]CM-01'!$B$7:$H$74</definedName>
    <definedName name="REPO01" localSheetId="6">#REF!</definedName>
    <definedName name="REPO01" localSheetId="11">#REF!</definedName>
    <definedName name="REPO01" localSheetId="12">#REF!</definedName>
    <definedName name="REPO01" localSheetId="13">#REF!</definedName>
    <definedName name="REPO01">#REF!</definedName>
    <definedName name="ss" hidden="1">{"Anexo A",#N/A,FALSE,"Generacion";"Anexo B",#N/A,FALSE,"Transmision";"Anexo C",#N/A,FALSE,"Distribucion";"Anexo D",#N/A,FALSE,"Transporte-Hidrocarburos";"Anexo E",#N/A,FALSE,"Distribucion-GN";"Anexo F",#N/A,FALSE,"Transporte-Petroperu";"Anexo G",#N/A,FALSE,"Distribucion-Gastalsa"}</definedName>
    <definedName name="TEXTO">Factores!$B$1</definedName>
    <definedName name="_xlnm.Print_Titles" localSheetId="6">'(1) ImportesCorteReconexión'!$2:$4</definedName>
    <definedName name="_xlnm.Print_Titles" localSheetId="8">'(2) Presupuesto de la Conexión'!$2:$4</definedName>
    <definedName name="_xlnm.Print_Titles" localSheetId="11">'(2) PresupuestodelaConex_Amazon'!$2:$4</definedName>
    <definedName name="_xlnm.Print_Titles" localSheetId="9">'(3) Reposición'!$2:$4</definedName>
    <definedName name="_xlnm.Print_Titles" localSheetId="12">'(3) Reposición_Amazonia'!$2:$4</definedName>
    <definedName name="_xlnm.Print_Titles" localSheetId="13">'(4)MantenimientoyCambiodeco_Ama'!$2:$4</definedName>
    <definedName name="_xlnm.Print_Titles" localSheetId="10">'(4)MantenimientoyCambiodeconex'!$2:$4</definedName>
    <definedName name="TRANSEQUIP" localSheetId="13">'[1]CM-02'!$B$17:$H$30</definedName>
    <definedName name="TRANSEQUIP" localSheetId="10">'[1]CM-02'!$B$17:$H$30</definedName>
    <definedName name="TRANSEQUIP">'[2]CM-02'!$B$17:$H$30</definedName>
    <definedName name="wrn.Todo." localSheetId="3" hidden="1">{"Anexo A",#N/A,FALSE,"Generacion";"Anexo B",#N/A,FALSE,"Transmision";"Anexo C",#N/A,FALSE,"Distribucion";"Anexo D",#N/A,FALSE,"Transporte-Hidrocarburos";"Anexo E",#N/A,FALSE,"Distribucion-GN";"Anexo F",#N/A,FALSE,"Transporte-Petroperu";"Anexo G",#N/A,FALSE,"Distribucion-Gastalsa"}</definedName>
    <definedName name="wrn.Todo." localSheetId="4" hidden="1">{"Anexo A",#N/A,FALSE,"Generacion";"Anexo B",#N/A,FALSE,"Transmision";"Anexo C",#N/A,FALSE,"Distribucion";"Anexo D",#N/A,FALSE,"Transporte-Hidrocarburos";"Anexo E",#N/A,FALSE,"Distribucion-GN";"Anexo F",#N/A,FALSE,"Transporte-Petroperu";"Anexo G",#N/A,FALSE,"Distribucion-Gastalsa"}</definedName>
    <definedName name="wrn.Todo." localSheetId="1" hidden="1">{"Anexo A",#N/A,FALSE,"Generacion";"Anexo B",#N/A,FALSE,"Transmision";"Anexo C",#N/A,FALSE,"Distribucion";"Anexo D",#N/A,FALSE,"Transporte-Hidrocarburos";"Anexo E",#N/A,FALSE,"Distribucion-GN";"Anexo F",#N/A,FALSE,"Transporte-Petroperu";"Anexo G",#N/A,FALSE,"Distribucion-Gastalsa"}</definedName>
    <definedName name="wrn.Todo." hidden="1">{"Anexo A",#N/A,FALSE,"Generacion";"Anexo B",#N/A,FALSE,"Transmision";"Anexo C",#N/A,FALSE,"Distribucion";"Anexo D",#N/A,FALSE,"Transporte-Hidrocarburos";"Anexo E",#N/A,FALSE,"Distribucion-GN";"Anexo F",#N/A,FALSE,"Transporte-Petroperu";"Anexo G",#N/A,FALSE,"Distribucion-Gastalsa"}</definedName>
    <definedName name="y" localSheetId="3" hidden="1">{"Anexo A",#N/A,FALSE,"Generacion";"Anexo B",#N/A,FALSE,"Transmision";"Anexo C",#N/A,FALSE,"Distribucion";"Anexo D",#N/A,FALSE,"Transporte-Hidrocarburos";"Anexo E",#N/A,FALSE,"Distribucion-GN";"Anexo F",#N/A,FALSE,"Transporte-Petroperu";"Anexo G",#N/A,FALSE,"Distribucion-Gastalsa"}</definedName>
    <definedName name="y" localSheetId="4" hidden="1">{"Anexo A",#N/A,FALSE,"Generacion";"Anexo B",#N/A,FALSE,"Transmision";"Anexo C",#N/A,FALSE,"Distribucion";"Anexo D",#N/A,FALSE,"Transporte-Hidrocarburos";"Anexo E",#N/A,FALSE,"Distribucion-GN";"Anexo F",#N/A,FALSE,"Transporte-Petroperu";"Anexo G",#N/A,FALSE,"Distribucion-Gastalsa"}</definedName>
    <definedName name="y" localSheetId="1" hidden="1">{"Anexo A",#N/A,FALSE,"Generacion";"Anexo B",#N/A,FALSE,"Transmision";"Anexo C",#N/A,FALSE,"Distribucion";"Anexo D",#N/A,FALSE,"Transporte-Hidrocarburos";"Anexo E",#N/A,FALSE,"Distribucion-GN";"Anexo F",#N/A,FALSE,"Transporte-Petroperu";"Anexo G",#N/A,FALSE,"Distribucion-Gastalsa"}</definedName>
    <definedName name="y" hidden="1">{"Anexo A",#N/A,FALSE,"Generacion";"Anexo B",#N/A,FALSE,"Transmision";"Anexo C",#N/A,FALSE,"Distribucion";"Anexo D",#N/A,FALSE,"Transporte-Hidrocarburos";"Anexo E",#N/A,FALSE,"Distribucion-GN";"Anexo F",#N/A,FALSE,"Transporte-Petroperu";"Anexo G",#N/A,FALSE,"Distribucion-Gastalsa"}</definedName>
  </definedNames>
  <calcPr calcId="181029"/>
</workbook>
</file>

<file path=xl/calcChain.xml><?xml version="1.0" encoding="utf-8"?>
<calcChain xmlns="http://schemas.openxmlformats.org/spreadsheetml/2006/main">
  <c r="B7" i="49" l="1"/>
  <c r="A2" i="49" l="1"/>
  <c r="K7" i="51"/>
  <c r="L7" i="51"/>
  <c r="M7" i="51"/>
  <c r="K8" i="51"/>
  <c r="L8" i="51"/>
  <c r="M8" i="51"/>
  <c r="K9" i="51"/>
  <c r="L9" i="51"/>
  <c r="M9" i="51"/>
  <c r="K10" i="51"/>
  <c r="L10" i="51"/>
  <c r="M10" i="51"/>
  <c r="K11" i="51"/>
  <c r="L11" i="51"/>
  <c r="M11" i="51"/>
  <c r="K12" i="51"/>
  <c r="L12" i="51"/>
  <c r="M12" i="51"/>
  <c r="K13" i="51"/>
  <c r="L13" i="51"/>
  <c r="M13" i="51"/>
  <c r="K14" i="51"/>
  <c r="L14" i="51"/>
  <c r="M14" i="51"/>
  <c r="B12" i="42"/>
  <c r="B13" i="42"/>
  <c r="B14" i="42"/>
  <c r="B15" i="42"/>
  <c r="B16" i="42"/>
  <c r="B17" i="42"/>
  <c r="B18" i="42"/>
  <c r="B19" i="42"/>
  <c r="B20" i="42"/>
  <c r="B21" i="42"/>
  <c r="B22" i="42"/>
  <c r="B23" i="42"/>
  <c r="B24" i="42"/>
  <c r="B25" i="42"/>
  <c r="B26" i="42"/>
  <c r="B27" i="42"/>
  <c r="B28" i="42"/>
  <c r="B29" i="42"/>
  <c r="B11" i="42"/>
  <c r="CA127" i="48" l="1"/>
  <c r="CA43" i="48"/>
  <c r="CA60" i="48"/>
  <c r="CA84" i="48"/>
  <c r="CA96" i="48"/>
  <c r="CA110" i="48"/>
  <c r="CA6" i="48"/>
  <c r="AI92" i="42"/>
  <c r="AI116" i="42"/>
  <c r="AI132" i="42"/>
  <c r="AI143" i="42"/>
  <c r="AI159" i="42"/>
  <c r="AI66" i="42"/>
  <c r="T71" i="28"/>
  <c r="T94" i="28"/>
  <c r="T109" i="28"/>
  <c r="T120" i="28"/>
  <c r="T132" i="28"/>
  <c r="T143" i="28"/>
  <c r="T178" i="28"/>
  <c r="T189" i="28"/>
  <c r="T200" i="28"/>
  <c r="T212" i="28"/>
  <c r="T219" i="28"/>
  <c r="T228" i="28"/>
  <c r="T42" i="28"/>
  <c r="AD30" i="53"/>
  <c r="AD42" i="53"/>
  <c r="AD55" i="53"/>
  <c r="AD67" i="53"/>
  <c r="AD79" i="53"/>
  <c r="AD93" i="53"/>
  <c r="AD105" i="53"/>
  <c r="AD118" i="53"/>
  <c r="AD132" i="53"/>
  <c r="AD144" i="53"/>
  <c r="AD156" i="53"/>
  <c r="AD178" i="53"/>
  <c r="AD198" i="53"/>
  <c r="AD214" i="53"/>
  <c r="AD229" i="53"/>
  <c r="AD241" i="53"/>
  <c r="AD252" i="53"/>
  <c r="AD262" i="53"/>
  <c r="AD270" i="53"/>
  <c r="AD18" i="53"/>
  <c r="B20" i="49" l="1"/>
  <c r="H24" i="47"/>
  <c r="D24" i="47"/>
  <c r="I217" i="51"/>
  <c r="J217" i="51"/>
  <c r="K217" i="51"/>
  <c r="I218" i="51"/>
  <c r="J218" i="51"/>
  <c r="K218" i="51"/>
  <c r="I219" i="51"/>
  <c r="J219" i="51"/>
  <c r="K219" i="51"/>
  <c r="I220" i="51"/>
  <c r="J220" i="51"/>
  <c r="K220" i="51"/>
  <c r="I221" i="51"/>
  <c r="J221" i="51"/>
  <c r="K221" i="51"/>
  <c r="K18" i="51"/>
  <c r="L18" i="51"/>
  <c r="M18" i="51"/>
  <c r="N18" i="51"/>
  <c r="K19" i="51"/>
  <c r="L19" i="51"/>
  <c r="M19" i="51"/>
  <c r="N19" i="51"/>
  <c r="K20" i="51"/>
  <c r="L20" i="51"/>
  <c r="M20" i="51"/>
  <c r="N20" i="51"/>
  <c r="K21" i="51"/>
  <c r="L21" i="51"/>
  <c r="M21" i="51"/>
  <c r="N21" i="51"/>
  <c r="K22" i="51"/>
  <c r="L22" i="51"/>
  <c r="M22" i="51"/>
  <c r="N22" i="51"/>
  <c r="K23" i="51"/>
  <c r="L23" i="51"/>
  <c r="M23" i="51"/>
  <c r="N23" i="51"/>
  <c r="K24" i="51"/>
  <c r="L24" i="51"/>
  <c r="M24" i="51"/>
  <c r="N24" i="51"/>
  <c r="K25" i="51"/>
  <c r="L25" i="51"/>
  <c r="M25" i="51"/>
  <c r="N25" i="51"/>
  <c r="I259" i="51"/>
  <c r="L185" i="51"/>
  <c r="L186" i="51"/>
  <c r="B3" i="28"/>
  <c r="B18" i="49"/>
  <c r="B3" i="53"/>
  <c r="P58" i="51"/>
  <c r="P57" i="51"/>
  <c r="B4" i="53"/>
  <c r="M124" i="48" l="1"/>
  <c r="M148" i="48"/>
  <c r="M160" i="48"/>
  <c r="M172" i="48"/>
  <c r="M137" i="48"/>
  <c r="M149" i="48"/>
  <c r="M161" i="48"/>
  <c r="M173" i="48"/>
  <c r="M138" i="48"/>
  <c r="M150" i="48"/>
  <c r="M162" i="48"/>
  <c r="M174" i="48"/>
  <c r="M139" i="48"/>
  <c r="M151" i="48"/>
  <c r="M163" i="48"/>
  <c r="M175" i="48"/>
  <c r="M140" i="48"/>
  <c r="M152" i="48"/>
  <c r="M164" i="48"/>
  <c r="M176" i="48"/>
  <c r="M141" i="48"/>
  <c r="M153" i="48"/>
  <c r="M165" i="48"/>
  <c r="M177" i="48"/>
  <c r="M142" i="48"/>
  <c r="M166" i="48"/>
  <c r="M136" i="48"/>
  <c r="M143" i="48"/>
  <c r="M155" i="48"/>
  <c r="M167" i="48"/>
  <c r="M144" i="48"/>
  <c r="M156" i="48"/>
  <c r="M168" i="48"/>
  <c r="M145" i="48"/>
  <c r="M157" i="48"/>
  <c r="M169" i="48"/>
  <c r="M146" i="48"/>
  <c r="M158" i="48"/>
  <c r="M170" i="48"/>
  <c r="M147" i="48"/>
  <c r="M159" i="48"/>
  <c r="M171" i="48"/>
  <c r="M154" i="48"/>
  <c r="E10" i="53"/>
  <c r="E224" i="53"/>
  <c r="F10" i="53"/>
  <c r="F14" i="53"/>
  <c r="E11" i="53"/>
  <c r="G10" i="53"/>
  <c r="G14" i="53"/>
  <c r="E12" i="53"/>
  <c r="F15" i="53"/>
  <c r="G11" i="53"/>
  <c r="E15" i="53"/>
  <c r="H15" i="53"/>
  <c r="F12" i="53"/>
  <c r="E17" i="53"/>
  <c r="H12" i="53"/>
  <c r="F13" i="53"/>
  <c r="G17" i="53"/>
  <c r="H17" i="53"/>
  <c r="H10" i="53"/>
  <c r="H14" i="53"/>
  <c r="E13" i="53"/>
  <c r="F11" i="53"/>
  <c r="E14" i="53"/>
  <c r="G15" i="53"/>
  <c r="H11" i="53"/>
  <c r="E16" i="53"/>
  <c r="F16" i="53"/>
  <c r="G12" i="53"/>
  <c r="H16" i="53"/>
  <c r="F17" i="53"/>
  <c r="G13" i="53"/>
  <c r="H13" i="53"/>
  <c r="G16" i="53"/>
  <c r="F75" i="53"/>
  <c r="O126" i="48"/>
  <c r="L125" i="48"/>
  <c r="I124" i="48"/>
  <c r="J123" i="48"/>
  <c r="L123" i="48"/>
  <c r="H127" i="48"/>
  <c r="N125" i="48"/>
  <c r="K124" i="48"/>
  <c r="K123" i="48"/>
  <c r="G127" i="48"/>
  <c r="M125" i="48"/>
  <c r="J124" i="48"/>
  <c r="I123" i="48"/>
  <c r="N126" i="48"/>
  <c r="K125" i="48"/>
  <c r="H124" i="48"/>
  <c r="H123" i="48"/>
  <c r="M126" i="48"/>
  <c r="J125" i="48"/>
  <c r="G124" i="48"/>
  <c r="L126" i="48"/>
  <c r="M127" i="48"/>
  <c r="J126" i="48"/>
  <c r="G125" i="48"/>
  <c r="H125" i="48"/>
  <c r="L127" i="48"/>
  <c r="I126" i="48"/>
  <c r="O124" i="48"/>
  <c r="O127" i="48"/>
  <c r="K126" i="48"/>
  <c r="O123" i="48"/>
  <c r="K127" i="48"/>
  <c r="H126" i="48"/>
  <c r="N124" i="48"/>
  <c r="I125" i="48"/>
  <c r="N127" i="48"/>
  <c r="N123" i="48"/>
  <c r="J127" i="48"/>
  <c r="G126" i="48"/>
  <c r="G81" i="48"/>
  <c r="H81" i="48"/>
  <c r="H37" i="48"/>
  <c r="BS41" i="48"/>
  <c r="G82" i="48"/>
  <c r="G38" i="48"/>
  <c r="BS42" i="48"/>
  <c r="BS44" i="48"/>
  <c r="H82" i="48"/>
  <c r="H38" i="48"/>
  <c r="BS43" i="48"/>
  <c r="G39" i="48"/>
  <c r="G35" i="48"/>
  <c r="G83" i="48"/>
  <c r="H83" i="48"/>
  <c r="H39" i="48"/>
  <c r="BS35" i="48"/>
  <c r="H35" i="48"/>
  <c r="G84" i="48"/>
  <c r="H84" i="48"/>
  <c r="H80" i="48"/>
  <c r="BS36" i="48"/>
  <c r="BS37" i="48"/>
  <c r="G80" i="48"/>
  <c r="G36" i="48"/>
  <c r="BS38" i="48"/>
  <c r="BS40" i="48"/>
  <c r="H36" i="48"/>
  <c r="BS39" i="48"/>
  <c r="G37" i="48"/>
  <c r="M123" i="48"/>
  <c r="I127" i="48"/>
  <c r="O125" i="48"/>
  <c r="L124" i="48"/>
  <c r="J74" i="53"/>
  <c r="H74" i="53"/>
  <c r="F77" i="53"/>
  <c r="I74" i="53"/>
  <c r="F196" i="53"/>
  <c r="J76" i="53"/>
  <c r="F195" i="53"/>
  <c r="I76" i="53"/>
  <c r="G74" i="53"/>
  <c r="G47" i="53"/>
  <c r="S47" i="53" s="1"/>
  <c r="J78" i="53"/>
  <c r="H76" i="53"/>
  <c r="F74" i="53"/>
  <c r="J65" i="53"/>
  <c r="I78" i="53"/>
  <c r="G76" i="53"/>
  <c r="J73" i="53"/>
  <c r="G77" i="53"/>
  <c r="F197" i="53"/>
  <c r="I73" i="53"/>
  <c r="H73" i="53"/>
  <c r="G73" i="53"/>
  <c r="F73" i="53"/>
  <c r="G75" i="53"/>
  <c r="F194" i="53"/>
  <c r="H78" i="53"/>
  <c r="F76" i="53"/>
  <c r="C224" i="53"/>
  <c r="G78" i="53"/>
  <c r="J75" i="53"/>
  <c r="F78" i="53"/>
  <c r="I75" i="53"/>
  <c r="J77" i="53"/>
  <c r="H75" i="53"/>
  <c r="I77" i="53"/>
  <c r="H77" i="53"/>
  <c r="N7" i="51"/>
  <c r="N8" i="51"/>
  <c r="N9" i="51"/>
  <c r="N10" i="51"/>
  <c r="N11" i="51"/>
  <c r="N12" i="51"/>
  <c r="N13" i="51"/>
  <c r="N14" i="51"/>
  <c r="G42" i="28" l="1"/>
  <c r="G17" i="28"/>
  <c r="G23" i="28"/>
  <c r="G29" i="28"/>
  <c r="G35" i="28"/>
  <c r="G41" i="28"/>
  <c r="H24" i="28"/>
  <c r="G11" i="28"/>
  <c r="G31" i="28"/>
  <c r="H19" i="28"/>
  <c r="H37" i="28"/>
  <c r="G26" i="28"/>
  <c r="H14" i="28"/>
  <c r="H32" i="28"/>
  <c r="G21" i="28"/>
  <c r="H27" i="28"/>
  <c r="G22" i="28"/>
  <c r="G34" i="28"/>
  <c r="H22" i="28"/>
  <c r="H17" i="28"/>
  <c r="H23" i="28"/>
  <c r="H29" i="28"/>
  <c r="H35" i="28"/>
  <c r="H12" i="28"/>
  <c r="H30" i="28"/>
  <c r="G13" i="28"/>
  <c r="G19" i="28"/>
  <c r="G37" i="28"/>
  <c r="H25" i="28"/>
  <c r="G14" i="28"/>
  <c r="G32" i="28"/>
  <c r="H20" i="28"/>
  <c r="G27" i="28"/>
  <c r="H15" i="28"/>
  <c r="G40" i="28"/>
  <c r="H28" i="28"/>
  <c r="G12" i="28"/>
  <c r="G18" i="28"/>
  <c r="G24" i="28"/>
  <c r="G30" i="28"/>
  <c r="G36" i="28"/>
  <c r="H11" i="28"/>
  <c r="H18" i="28"/>
  <c r="H36" i="28"/>
  <c r="G25" i="28"/>
  <c r="H13" i="28"/>
  <c r="H31" i="28"/>
  <c r="G20" i="28"/>
  <c r="H26" i="28"/>
  <c r="G15" i="28"/>
  <c r="G33" i="28"/>
  <c r="H21" i="28"/>
  <c r="H33" i="28"/>
  <c r="G28" i="28"/>
  <c r="H16" i="28"/>
  <c r="H34" i="28"/>
  <c r="G16" i="28"/>
  <c r="E21" i="42"/>
  <c r="G209" i="28"/>
  <c r="E24" i="42"/>
  <c r="G197" i="28"/>
  <c r="E15" i="42"/>
  <c r="E22" i="42"/>
  <c r="G210" i="28"/>
  <c r="G208" i="28"/>
  <c r="E23" i="42"/>
  <c r="G211" i="28"/>
  <c r="E12" i="42"/>
  <c r="E14" i="42"/>
  <c r="E26" i="42"/>
  <c r="E27" i="42"/>
  <c r="E13" i="42"/>
  <c r="E25" i="42"/>
  <c r="G200" i="28"/>
  <c r="E16" i="42"/>
  <c r="E28" i="42"/>
  <c r="G199" i="28"/>
  <c r="E17" i="42"/>
  <c r="E29" i="42"/>
  <c r="G196" i="28"/>
  <c r="G198" i="28"/>
  <c r="E18" i="42"/>
  <c r="G227" i="28"/>
  <c r="P228" i="28" s="1"/>
  <c r="E19" i="42"/>
  <c r="G219" i="28"/>
  <c r="P219" i="28" s="1"/>
  <c r="E20" i="42"/>
  <c r="G130" i="42"/>
  <c r="H43" i="42"/>
  <c r="H49" i="42"/>
  <c r="H55" i="42"/>
  <c r="H61" i="42"/>
  <c r="G143" i="42"/>
  <c r="H106" i="42"/>
  <c r="H112" i="42"/>
  <c r="G91" i="42"/>
  <c r="G118" i="28"/>
  <c r="G106" i="28"/>
  <c r="H87" i="28"/>
  <c r="G88" i="28"/>
  <c r="H64" i="28"/>
  <c r="G58" i="28"/>
  <c r="G70" i="28"/>
  <c r="G38" i="42"/>
  <c r="G44" i="42"/>
  <c r="G50" i="42"/>
  <c r="G56" i="42"/>
  <c r="G62" i="42"/>
  <c r="H143" i="42"/>
  <c r="G107" i="42"/>
  <c r="G80" i="42"/>
  <c r="G92" i="42"/>
  <c r="G119" i="28"/>
  <c r="G107" i="28"/>
  <c r="H88" i="28"/>
  <c r="G89" i="28"/>
  <c r="H65" i="28"/>
  <c r="G59" i="28"/>
  <c r="G71" i="28"/>
  <c r="G52" i="42"/>
  <c r="G58" i="42"/>
  <c r="G103" i="42"/>
  <c r="G84" i="42"/>
  <c r="G81" i="28"/>
  <c r="H69" i="28"/>
  <c r="G63" i="28"/>
  <c r="H117" i="28"/>
  <c r="H38" i="42"/>
  <c r="H44" i="42"/>
  <c r="H50" i="42"/>
  <c r="H56" i="42"/>
  <c r="H62" i="42"/>
  <c r="G144" i="42"/>
  <c r="H107" i="42"/>
  <c r="G81" i="42"/>
  <c r="G93" i="42"/>
  <c r="G120" i="28"/>
  <c r="G108" i="28"/>
  <c r="H89" i="28"/>
  <c r="H54" i="28"/>
  <c r="H66" i="28"/>
  <c r="G60" i="28"/>
  <c r="G37" i="42"/>
  <c r="H105" i="28"/>
  <c r="H40" i="42"/>
  <c r="H106" i="28"/>
  <c r="G39" i="42"/>
  <c r="G45" i="42"/>
  <c r="G51" i="42"/>
  <c r="G57" i="42"/>
  <c r="G63" i="42"/>
  <c r="H144" i="42"/>
  <c r="G108" i="42"/>
  <c r="G82" i="42"/>
  <c r="G121" i="28"/>
  <c r="G109" i="28"/>
  <c r="G79" i="28"/>
  <c r="H55" i="28"/>
  <c r="H67" i="28"/>
  <c r="G61" i="28"/>
  <c r="G40" i="42"/>
  <c r="G109" i="42"/>
  <c r="H80" i="28"/>
  <c r="H46" i="42"/>
  <c r="H52" i="42"/>
  <c r="H58" i="42"/>
  <c r="H103" i="42"/>
  <c r="H109" i="42"/>
  <c r="G85" i="42"/>
  <c r="H81" i="28"/>
  <c r="H58" i="28"/>
  <c r="H70" i="28"/>
  <c r="G64" i="28"/>
  <c r="H39" i="42"/>
  <c r="H45" i="42"/>
  <c r="H51" i="42"/>
  <c r="H57" i="42"/>
  <c r="H63" i="42"/>
  <c r="G126" i="42"/>
  <c r="H108" i="42"/>
  <c r="G83" i="42"/>
  <c r="H104" i="28"/>
  <c r="H79" i="28"/>
  <c r="G80" i="28"/>
  <c r="H56" i="28"/>
  <c r="H68" i="28"/>
  <c r="G62" i="28"/>
  <c r="G46" i="42"/>
  <c r="H57" i="28"/>
  <c r="G140" i="42"/>
  <c r="G82" i="28"/>
  <c r="G41" i="42"/>
  <c r="G47" i="42"/>
  <c r="G53" i="42"/>
  <c r="G59" i="42"/>
  <c r="H140" i="42"/>
  <c r="G104" i="42"/>
  <c r="G110" i="42"/>
  <c r="G86" i="42"/>
  <c r="H118" i="28"/>
  <c r="H107" i="28"/>
  <c r="H82" i="28"/>
  <c r="G83" i="28"/>
  <c r="H59" i="28"/>
  <c r="H71" i="28"/>
  <c r="G65" i="28"/>
  <c r="H41" i="42"/>
  <c r="H47" i="42"/>
  <c r="H53" i="42"/>
  <c r="H59" i="42"/>
  <c r="G141" i="42"/>
  <c r="H104" i="42"/>
  <c r="H110" i="42"/>
  <c r="G87" i="42"/>
  <c r="H108" i="28"/>
  <c r="G128" i="42"/>
  <c r="H42" i="42"/>
  <c r="H48" i="42"/>
  <c r="H54" i="42"/>
  <c r="H60" i="42"/>
  <c r="G142" i="42"/>
  <c r="H105" i="42"/>
  <c r="H111" i="42"/>
  <c r="G89" i="42"/>
  <c r="H121" i="28"/>
  <c r="G104" i="28"/>
  <c r="H85" i="28"/>
  <c r="G86" i="28"/>
  <c r="H62" i="28"/>
  <c r="G56" i="28"/>
  <c r="G68" i="28"/>
  <c r="G129" i="42"/>
  <c r="G43" i="42"/>
  <c r="G105" i="42"/>
  <c r="H109" i="28"/>
  <c r="G55" i="28"/>
  <c r="G106" i="42"/>
  <c r="G105" i="28"/>
  <c r="G57" i="28"/>
  <c r="G127" i="42"/>
  <c r="G111" i="42"/>
  <c r="H83" i="28"/>
  <c r="G66" i="28"/>
  <c r="G49" i="42"/>
  <c r="G54" i="42"/>
  <c r="G87" i="28"/>
  <c r="H119" i="28"/>
  <c r="H120" i="28"/>
  <c r="H63" i="28"/>
  <c r="G85" i="28"/>
  <c r="G60" i="42"/>
  <c r="H60" i="28"/>
  <c r="G42" i="42"/>
  <c r="G112" i="42"/>
  <c r="H84" i="28"/>
  <c r="G67" i="28"/>
  <c r="G48" i="42"/>
  <c r="G88" i="42"/>
  <c r="H86" i="28"/>
  <c r="G69" i="28"/>
  <c r="G90" i="42"/>
  <c r="G84" i="28"/>
  <c r="G55" i="42"/>
  <c r="G61" i="42"/>
  <c r="G53" i="28"/>
  <c r="H61" i="28"/>
  <c r="H141" i="42"/>
  <c r="H142" i="42"/>
  <c r="G117" i="28"/>
  <c r="G54" i="28"/>
  <c r="J197" i="53"/>
  <c r="AE132" i="42" l="1"/>
  <c r="P200" i="28"/>
  <c r="O218" i="51"/>
  <c r="P218" i="51"/>
  <c r="Q218" i="51"/>
  <c r="R218" i="51"/>
  <c r="S218" i="51"/>
  <c r="O219" i="51"/>
  <c r="P219" i="51"/>
  <c r="Q219" i="51"/>
  <c r="R219" i="51"/>
  <c r="S219" i="51"/>
  <c r="O220" i="51"/>
  <c r="P220" i="51"/>
  <c r="Q220" i="51"/>
  <c r="R220" i="51"/>
  <c r="S220" i="51"/>
  <c r="O221" i="51"/>
  <c r="P221" i="51"/>
  <c r="Q221" i="51"/>
  <c r="R221" i="51"/>
  <c r="S221" i="51"/>
  <c r="O228" i="51"/>
  <c r="P228" i="51"/>
  <c r="Q228" i="51"/>
  <c r="R228" i="51"/>
  <c r="S228" i="51"/>
  <c r="O229" i="51"/>
  <c r="P229" i="51"/>
  <c r="Q229" i="51"/>
  <c r="R229" i="51"/>
  <c r="S229" i="51"/>
  <c r="O230" i="51"/>
  <c r="P230" i="51"/>
  <c r="Q230" i="51"/>
  <c r="R230" i="51"/>
  <c r="S230" i="51"/>
  <c r="O231" i="51"/>
  <c r="P231" i="51"/>
  <c r="Q231" i="51"/>
  <c r="R231" i="51"/>
  <c r="S231" i="51"/>
  <c r="O232" i="51"/>
  <c r="P232" i="51"/>
  <c r="Q232" i="51"/>
  <c r="R232" i="51"/>
  <c r="S232" i="51"/>
  <c r="O239" i="51"/>
  <c r="P239" i="51"/>
  <c r="Q239" i="51"/>
  <c r="R239" i="51"/>
  <c r="S239" i="51"/>
  <c r="O240" i="51"/>
  <c r="P240" i="51"/>
  <c r="Q240" i="51"/>
  <c r="R240" i="51"/>
  <c r="S240" i="51"/>
  <c r="O241" i="51"/>
  <c r="P241" i="51"/>
  <c r="Q241" i="51"/>
  <c r="R241" i="51"/>
  <c r="S241" i="51"/>
  <c r="O242" i="51"/>
  <c r="P242" i="51"/>
  <c r="Q242" i="51"/>
  <c r="R242" i="51"/>
  <c r="S242" i="51"/>
  <c r="O249" i="51"/>
  <c r="P249" i="51"/>
  <c r="Q249" i="51"/>
  <c r="R249" i="51"/>
  <c r="S249" i="51"/>
  <c r="O250" i="51"/>
  <c r="P250" i="51"/>
  <c r="Q250" i="51"/>
  <c r="R250" i="51"/>
  <c r="S250" i="51"/>
  <c r="O251" i="51"/>
  <c r="P251" i="51"/>
  <c r="Q251" i="51"/>
  <c r="R251" i="51"/>
  <c r="S251" i="51"/>
  <c r="O258" i="51"/>
  <c r="P258" i="51"/>
  <c r="Q258" i="51"/>
  <c r="R258" i="51"/>
  <c r="S258" i="51"/>
  <c r="O259" i="51"/>
  <c r="P259" i="51"/>
  <c r="Q259" i="51"/>
  <c r="R259" i="51"/>
  <c r="S259" i="51"/>
  <c r="P217" i="51"/>
  <c r="Q217" i="51"/>
  <c r="R217" i="51"/>
  <c r="S217" i="51"/>
  <c r="O217" i="51"/>
  <c r="J259" i="51" l="1"/>
  <c r="K259" i="51"/>
  <c r="L259" i="51"/>
  <c r="M259" i="51"/>
  <c r="J258" i="51"/>
  <c r="K258" i="51"/>
  <c r="L258" i="51"/>
  <c r="M258" i="51"/>
  <c r="I258" i="51"/>
  <c r="I250" i="51"/>
  <c r="J250" i="51"/>
  <c r="K250" i="51"/>
  <c r="L250" i="51"/>
  <c r="M250" i="51"/>
  <c r="I251" i="51"/>
  <c r="J251" i="51"/>
  <c r="K251" i="51"/>
  <c r="L251" i="51"/>
  <c r="M251" i="51"/>
  <c r="J249" i="51"/>
  <c r="K249" i="51"/>
  <c r="L249" i="51"/>
  <c r="M249" i="51"/>
  <c r="I249" i="51"/>
  <c r="I240" i="51"/>
  <c r="J240" i="51"/>
  <c r="K240" i="51"/>
  <c r="L240" i="51"/>
  <c r="M240" i="51"/>
  <c r="I241" i="51"/>
  <c r="J241" i="51"/>
  <c r="K241" i="51"/>
  <c r="L241" i="51"/>
  <c r="M241" i="51"/>
  <c r="I242" i="51"/>
  <c r="J242" i="51"/>
  <c r="K242" i="51"/>
  <c r="L242" i="51"/>
  <c r="M242" i="51"/>
  <c r="J239" i="51"/>
  <c r="K239" i="51"/>
  <c r="L239" i="51"/>
  <c r="M239" i="51"/>
  <c r="I239" i="51"/>
  <c r="I228" i="51"/>
  <c r="L218" i="51"/>
  <c r="M218" i="51"/>
  <c r="L219" i="51"/>
  <c r="M219" i="51"/>
  <c r="L220" i="51"/>
  <c r="M220" i="51"/>
  <c r="L221" i="51"/>
  <c r="M221" i="51"/>
  <c r="L217" i="51"/>
  <c r="M217" i="51"/>
  <c r="L199" i="51"/>
  <c r="L138" i="51"/>
  <c r="M138" i="51"/>
  <c r="N138" i="51"/>
  <c r="O138" i="51"/>
  <c r="P138" i="51"/>
  <c r="L139" i="51"/>
  <c r="M139" i="51"/>
  <c r="N139" i="51"/>
  <c r="O139" i="51"/>
  <c r="P139" i="51"/>
  <c r="L140" i="51"/>
  <c r="M140" i="51"/>
  <c r="N140" i="51"/>
  <c r="O140" i="51"/>
  <c r="P140" i="51"/>
  <c r="L141" i="51"/>
  <c r="M141" i="51"/>
  <c r="N141" i="51"/>
  <c r="O141" i="51"/>
  <c r="P141" i="51"/>
  <c r="L142" i="51"/>
  <c r="M142" i="51"/>
  <c r="N142" i="51"/>
  <c r="O142" i="51"/>
  <c r="P142" i="51"/>
  <c r="M137" i="51"/>
  <c r="N137" i="51"/>
  <c r="O137" i="51"/>
  <c r="P137" i="51"/>
  <c r="L137" i="51"/>
  <c r="L127" i="51"/>
  <c r="M127" i="51"/>
  <c r="N127" i="51"/>
  <c r="O127" i="51"/>
  <c r="P127" i="51"/>
  <c r="L128" i="51"/>
  <c r="M128" i="51"/>
  <c r="N128" i="51"/>
  <c r="O128" i="51"/>
  <c r="P128" i="51"/>
  <c r="L129" i="51"/>
  <c r="M129" i="51"/>
  <c r="N129" i="51"/>
  <c r="O129" i="51"/>
  <c r="P129" i="51"/>
  <c r="L130" i="51"/>
  <c r="M130" i="51"/>
  <c r="N130" i="51"/>
  <c r="O130" i="51"/>
  <c r="P130" i="51"/>
  <c r="L131" i="51"/>
  <c r="M131" i="51"/>
  <c r="N131" i="51"/>
  <c r="O131" i="51"/>
  <c r="P131" i="51"/>
  <c r="M126" i="51"/>
  <c r="N126" i="51"/>
  <c r="O126" i="51"/>
  <c r="P126" i="51"/>
  <c r="L126" i="51"/>
  <c r="J114" i="51"/>
  <c r="K114" i="51"/>
  <c r="L114" i="51"/>
  <c r="J115" i="51"/>
  <c r="K115" i="51"/>
  <c r="L115" i="51"/>
  <c r="J116" i="51"/>
  <c r="K116" i="51"/>
  <c r="L116" i="51"/>
  <c r="J117" i="51"/>
  <c r="K117" i="51"/>
  <c r="L117" i="51"/>
  <c r="J118" i="51"/>
  <c r="K118" i="51"/>
  <c r="L118" i="51"/>
  <c r="J119" i="51"/>
  <c r="K119" i="51"/>
  <c r="L119" i="51"/>
  <c r="J120" i="51"/>
  <c r="K120" i="51"/>
  <c r="L120" i="51"/>
  <c r="K113" i="51"/>
  <c r="L113" i="51"/>
  <c r="J113" i="51"/>
  <c r="J101" i="51"/>
  <c r="K101" i="51"/>
  <c r="L101" i="51"/>
  <c r="M101" i="51"/>
  <c r="J102" i="51"/>
  <c r="K102" i="51"/>
  <c r="L102" i="51"/>
  <c r="M102" i="51"/>
  <c r="J103" i="51"/>
  <c r="K103" i="51"/>
  <c r="L103" i="51"/>
  <c r="M103" i="51"/>
  <c r="J104" i="51"/>
  <c r="K104" i="51"/>
  <c r="L104" i="51"/>
  <c r="M104" i="51"/>
  <c r="J105" i="51"/>
  <c r="K105" i="51"/>
  <c r="L105" i="51"/>
  <c r="M105" i="51"/>
  <c r="J106" i="51"/>
  <c r="K106" i="51"/>
  <c r="L106" i="51"/>
  <c r="M106" i="51"/>
  <c r="J107" i="51"/>
  <c r="K107" i="51"/>
  <c r="L107" i="51"/>
  <c r="M107" i="51"/>
  <c r="K100" i="51"/>
  <c r="L100" i="51"/>
  <c r="M100" i="51"/>
  <c r="J100" i="51"/>
  <c r="J90" i="51"/>
  <c r="K90" i="51"/>
  <c r="L90" i="51"/>
  <c r="M90" i="51"/>
  <c r="J91" i="51"/>
  <c r="K91" i="51"/>
  <c r="L91" i="51"/>
  <c r="M91" i="51"/>
  <c r="J92" i="51"/>
  <c r="K92" i="51"/>
  <c r="L92" i="51"/>
  <c r="M92" i="51"/>
  <c r="J93" i="51"/>
  <c r="K93" i="51"/>
  <c r="L93" i="51"/>
  <c r="M93" i="51"/>
  <c r="J94" i="51"/>
  <c r="K94" i="51"/>
  <c r="L94" i="51"/>
  <c r="M94" i="51"/>
  <c r="J95" i="51"/>
  <c r="K95" i="51"/>
  <c r="L95" i="51"/>
  <c r="M95" i="51"/>
  <c r="J96" i="51"/>
  <c r="K96" i="51"/>
  <c r="L96" i="51"/>
  <c r="M96" i="51"/>
  <c r="K89" i="51"/>
  <c r="L89" i="51"/>
  <c r="M89" i="51"/>
  <c r="J89" i="51"/>
  <c r="J79" i="51"/>
  <c r="K79" i="51"/>
  <c r="L79" i="51"/>
  <c r="M79" i="51"/>
  <c r="J80" i="51"/>
  <c r="K80" i="51"/>
  <c r="L80" i="51"/>
  <c r="M80" i="51"/>
  <c r="J81" i="51"/>
  <c r="K81" i="51"/>
  <c r="L81" i="51"/>
  <c r="M81" i="51"/>
  <c r="J82" i="51"/>
  <c r="K82" i="51"/>
  <c r="L82" i="51"/>
  <c r="M82" i="51"/>
  <c r="J83" i="51"/>
  <c r="K83" i="51"/>
  <c r="L83" i="51"/>
  <c r="M83" i="51"/>
  <c r="J84" i="51"/>
  <c r="K84" i="51"/>
  <c r="L84" i="51"/>
  <c r="M84" i="51"/>
  <c r="J85" i="51"/>
  <c r="K85" i="51"/>
  <c r="L85" i="51"/>
  <c r="M85" i="51"/>
  <c r="K78" i="51"/>
  <c r="L78" i="51"/>
  <c r="M78" i="51"/>
  <c r="J78" i="51"/>
  <c r="L65" i="51"/>
  <c r="M65" i="51"/>
  <c r="N65" i="51"/>
  <c r="O65" i="51"/>
  <c r="P65" i="51"/>
  <c r="L66" i="51"/>
  <c r="M66" i="51"/>
  <c r="N66" i="51"/>
  <c r="O66" i="51"/>
  <c r="P66" i="51"/>
  <c r="L67" i="51"/>
  <c r="M67" i="51"/>
  <c r="N67" i="51"/>
  <c r="O67" i="51"/>
  <c r="P67" i="51"/>
  <c r="L68" i="51"/>
  <c r="M68" i="51"/>
  <c r="N68" i="51"/>
  <c r="O68" i="51"/>
  <c r="P68" i="51"/>
  <c r="L69" i="51"/>
  <c r="M69" i="51"/>
  <c r="N69" i="51"/>
  <c r="O69" i="51"/>
  <c r="P69" i="51"/>
  <c r="L70" i="51"/>
  <c r="M70" i="51"/>
  <c r="N70" i="51"/>
  <c r="O70" i="51"/>
  <c r="P70" i="51"/>
  <c r="L55" i="51"/>
  <c r="M55" i="51"/>
  <c r="N55" i="51"/>
  <c r="O55" i="51"/>
  <c r="P55" i="51"/>
  <c r="L56" i="51"/>
  <c r="M56" i="51"/>
  <c r="N56" i="51"/>
  <c r="O56" i="51"/>
  <c r="P56" i="51"/>
  <c r="L57" i="51"/>
  <c r="M57" i="51"/>
  <c r="N57" i="51"/>
  <c r="O57" i="51"/>
  <c r="L58" i="51"/>
  <c r="M58" i="51"/>
  <c r="N58" i="51"/>
  <c r="O58" i="51"/>
  <c r="L59" i="51"/>
  <c r="M59" i="51"/>
  <c r="N59" i="51"/>
  <c r="O59" i="51"/>
  <c r="P59" i="51"/>
  <c r="M54" i="51"/>
  <c r="N54" i="51"/>
  <c r="O54" i="51"/>
  <c r="P54" i="51"/>
  <c r="L54" i="51"/>
  <c r="K29" i="51"/>
  <c r="L29" i="51"/>
  <c r="M29" i="51"/>
  <c r="N29" i="51"/>
  <c r="K30" i="51"/>
  <c r="L30" i="51"/>
  <c r="M30" i="51"/>
  <c r="N30" i="51"/>
  <c r="K31" i="51"/>
  <c r="L31" i="51"/>
  <c r="M31" i="51"/>
  <c r="N31" i="51"/>
  <c r="K32" i="51"/>
  <c r="L32" i="51"/>
  <c r="M32" i="51"/>
  <c r="N32" i="51"/>
  <c r="K33" i="51"/>
  <c r="L33" i="51"/>
  <c r="M33" i="51"/>
  <c r="N33" i="51"/>
  <c r="K34" i="51"/>
  <c r="L34" i="51"/>
  <c r="M34" i="51"/>
  <c r="N34" i="51"/>
  <c r="K35" i="51"/>
  <c r="L35" i="51"/>
  <c r="M35" i="51"/>
  <c r="N35" i="51"/>
  <c r="K36" i="51"/>
  <c r="L36" i="51"/>
  <c r="M36" i="51"/>
  <c r="N36" i="51"/>
  <c r="K41" i="51"/>
  <c r="L41" i="51"/>
  <c r="M41" i="51"/>
  <c r="K42" i="51"/>
  <c r="L42" i="51"/>
  <c r="M42" i="51"/>
  <c r="K43" i="51"/>
  <c r="L43" i="51"/>
  <c r="M43" i="51"/>
  <c r="K44" i="51"/>
  <c r="L44" i="51"/>
  <c r="M44" i="51"/>
  <c r="K45" i="51"/>
  <c r="L45" i="51"/>
  <c r="M45" i="51"/>
  <c r="K46" i="51"/>
  <c r="L46" i="51"/>
  <c r="M46" i="51"/>
  <c r="K47" i="51"/>
  <c r="L47" i="51"/>
  <c r="M47" i="51"/>
  <c r="K48" i="51"/>
  <c r="L48" i="51"/>
  <c r="M48" i="51"/>
  <c r="AA82" i="56" l="1"/>
  <c r="Z82" i="56"/>
  <c r="Z81" i="56"/>
  <c r="AA81" i="56"/>
  <c r="T63" i="56"/>
  <c r="AE63" i="56" s="1"/>
  <c r="U63" i="56"/>
  <c r="AF63" i="56" s="1"/>
  <c r="V63" i="56"/>
  <c r="AG63" i="56" s="1"/>
  <c r="W63" i="56"/>
  <c r="AH63" i="56" s="1"/>
  <c r="X63" i="56"/>
  <c r="AI63" i="56" s="1"/>
  <c r="Y63" i="56"/>
  <c r="AJ63" i="56" s="1"/>
  <c r="Z63" i="56"/>
  <c r="AK63" i="56" s="1"/>
  <c r="AA63" i="56"/>
  <c r="AL63" i="56" s="1"/>
  <c r="T64" i="56"/>
  <c r="AE64" i="56" s="1"/>
  <c r="U64" i="56"/>
  <c r="AF64" i="56" s="1"/>
  <c r="V64" i="56"/>
  <c r="AG64" i="56" s="1"/>
  <c r="W64" i="56"/>
  <c r="AH64" i="56" s="1"/>
  <c r="X64" i="56"/>
  <c r="AI64" i="56" s="1"/>
  <c r="Y64" i="56"/>
  <c r="AJ64" i="56" s="1"/>
  <c r="Z64" i="56"/>
  <c r="AK64" i="56" s="1"/>
  <c r="AA64" i="56"/>
  <c r="AL64" i="56" s="1"/>
  <c r="T66" i="56"/>
  <c r="AE66" i="56" s="1"/>
  <c r="U66" i="56"/>
  <c r="AF66" i="56" s="1"/>
  <c r="V66" i="56"/>
  <c r="AG66" i="56" s="1"/>
  <c r="W66" i="56"/>
  <c r="AH66" i="56" s="1"/>
  <c r="X66" i="56"/>
  <c r="AI66" i="56" s="1"/>
  <c r="Y66" i="56"/>
  <c r="AJ66" i="56" s="1"/>
  <c r="Z66" i="56"/>
  <c r="AK66" i="56" s="1"/>
  <c r="AA66" i="56"/>
  <c r="AL66" i="56" s="1"/>
  <c r="T68" i="56"/>
  <c r="AE68" i="56" s="1"/>
  <c r="U68" i="56"/>
  <c r="AF68" i="56" s="1"/>
  <c r="V68" i="56"/>
  <c r="AG68" i="56" s="1"/>
  <c r="W68" i="56"/>
  <c r="AH68" i="56" s="1"/>
  <c r="X68" i="56"/>
  <c r="AI68" i="56" s="1"/>
  <c r="Y68" i="56"/>
  <c r="AJ68" i="56" s="1"/>
  <c r="Z68" i="56"/>
  <c r="AK68" i="56" s="1"/>
  <c r="AA68" i="56"/>
  <c r="AL68" i="56" s="1"/>
  <c r="T69" i="56"/>
  <c r="AE69" i="56" s="1"/>
  <c r="U69" i="56"/>
  <c r="AF69" i="56" s="1"/>
  <c r="V69" i="56"/>
  <c r="AG69" i="56" s="1"/>
  <c r="W69" i="56"/>
  <c r="AH69" i="56" s="1"/>
  <c r="X69" i="56"/>
  <c r="AI69" i="56" s="1"/>
  <c r="Y69" i="56"/>
  <c r="AJ69" i="56" s="1"/>
  <c r="Z69" i="56"/>
  <c r="AK69" i="56" s="1"/>
  <c r="AA69" i="56"/>
  <c r="AL69" i="56" s="1"/>
  <c r="T70" i="56"/>
  <c r="AE70" i="56" s="1"/>
  <c r="U70" i="56"/>
  <c r="AF70" i="56" s="1"/>
  <c r="V70" i="56"/>
  <c r="AG70" i="56" s="1"/>
  <c r="W70" i="56"/>
  <c r="AH70" i="56" s="1"/>
  <c r="X70" i="56"/>
  <c r="AI70" i="56" s="1"/>
  <c r="Y70" i="56"/>
  <c r="AJ70" i="56" s="1"/>
  <c r="Z70" i="56"/>
  <c r="AK70" i="56" s="1"/>
  <c r="AA70" i="56"/>
  <c r="AL70" i="56" s="1"/>
  <c r="R71" i="56"/>
  <c r="AC71" i="56" s="1"/>
  <c r="T71" i="56"/>
  <c r="AE71" i="56" s="1"/>
  <c r="U71" i="56"/>
  <c r="AF71" i="56" s="1"/>
  <c r="V71" i="56"/>
  <c r="AG71" i="56" s="1"/>
  <c r="W71" i="56"/>
  <c r="AH71" i="56" s="1"/>
  <c r="X71" i="56"/>
  <c r="AI71" i="56" s="1"/>
  <c r="Y71" i="56"/>
  <c r="AJ71" i="56" s="1"/>
  <c r="Z71" i="56"/>
  <c r="AK71" i="56" s="1"/>
  <c r="AA71" i="56"/>
  <c r="AL71" i="56" s="1"/>
  <c r="R72" i="56"/>
  <c r="AC72" i="56" s="1"/>
  <c r="T72" i="56"/>
  <c r="AE72" i="56" s="1"/>
  <c r="U72" i="56"/>
  <c r="AF72" i="56" s="1"/>
  <c r="V72" i="56"/>
  <c r="AG72" i="56" s="1"/>
  <c r="W72" i="56"/>
  <c r="AH72" i="56" s="1"/>
  <c r="X72" i="56"/>
  <c r="AI72" i="56" s="1"/>
  <c r="Y72" i="56"/>
  <c r="AJ72" i="56" s="1"/>
  <c r="Z72" i="56"/>
  <c r="AK72" i="56" s="1"/>
  <c r="AA72" i="56"/>
  <c r="AL72" i="56" s="1"/>
  <c r="T60" i="56"/>
  <c r="AE60" i="56" s="1"/>
  <c r="U60" i="56"/>
  <c r="AF60" i="56" s="1"/>
  <c r="V60" i="56"/>
  <c r="AG60" i="56" s="1"/>
  <c r="W60" i="56"/>
  <c r="AH60" i="56" s="1"/>
  <c r="X60" i="56"/>
  <c r="AI60" i="56" s="1"/>
  <c r="Y60" i="56"/>
  <c r="AJ60" i="56" s="1"/>
  <c r="Z60" i="56"/>
  <c r="AK60" i="56" s="1"/>
  <c r="AA60" i="56"/>
  <c r="AL60" i="56" s="1"/>
  <c r="T16" i="56"/>
  <c r="AE16" i="56" s="1"/>
  <c r="U16" i="56"/>
  <c r="AF16" i="56" s="1"/>
  <c r="V16" i="56"/>
  <c r="AG16" i="56" s="1"/>
  <c r="W16" i="56"/>
  <c r="AH16" i="56" s="1"/>
  <c r="X16" i="56"/>
  <c r="AI16" i="56" s="1"/>
  <c r="Y16" i="56"/>
  <c r="AJ16" i="56" s="1"/>
  <c r="Z16" i="56"/>
  <c r="AK16" i="56" s="1"/>
  <c r="AA16" i="56"/>
  <c r="AL16" i="56" s="1"/>
  <c r="T17" i="56"/>
  <c r="AE17" i="56" s="1"/>
  <c r="U17" i="56"/>
  <c r="AF17" i="56" s="1"/>
  <c r="V17" i="56"/>
  <c r="AG17" i="56" s="1"/>
  <c r="W17" i="56"/>
  <c r="AH17" i="56" s="1"/>
  <c r="X17" i="56"/>
  <c r="AI17" i="56" s="1"/>
  <c r="Y17" i="56"/>
  <c r="AJ17" i="56" s="1"/>
  <c r="Z17" i="56"/>
  <c r="AK17" i="56" s="1"/>
  <c r="AA17" i="56"/>
  <c r="AL17" i="56" s="1"/>
  <c r="T23" i="56"/>
  <c r="AE23" i="56" s="1"/>
  <c r="U23" i="56"/>
  <c r="AF23" i="56" s="1"/>
  <c r="V23" i="56"/>
  <c r="AG23" i="56" s="1"/>
  <c r="W23" i="56"/>
  <c r="AH23" i="56" s="1"/>
  <c r="X23" i="56"/>
  <c r="AI23" i="56" s="1"/>
  <c r="Y23" i="56"/>
  <c r="AJ23" i="56" s="1"/>
  <c r="Z23" i="56"/>
  <c r="AK23" i="56" s="1"/>
  <c r="AA23" i="56"/>
  <c r="AL23" i="56" s="1"/>
  <c r="T24" i="56"/>
  <c r="AE24" i="56" s="1"/>
  <c r="U24" i="56"/>
  <c r="AF24" i="56" s="1"/>
  <c r="V24" i="56"/>
  <c r="AG24" i="56" s="1"/>
  <c r="W24" i="56"/>
  <c r="AH24" i="56" s="1"/>
  <c r="X24" i="56"/>
  <c r="AI24" i="56" s="1"/>
  <c r="Y24" i="56"/>
  <c r="AJ24" i="56" s="1"/>
  <c r="Z24" i="56"/>
  <c r="AK24" i="56" s="1"/>
  <c r="AA24" i="56"/>
  <c r="AL24" i="56" s="1"/>
  <c r="T25" i="56"/>
  <c r="AE25" i="56" s="1"/>
  <c r="U25" i="56"/>
  <c r="AF25" i="56" s="1"/>
  <c r="V25" i="56"/>
  <c r="AG25" i="56" s="1"/>
  <c r="W25" i="56"/>
  <c r="AH25" i="56" s="1"/>
  <c r="X25" i="56"/>
  <c r="AI25" i="56" s="1"/>
  <c r="Y25" i="56"/>
  <c r="AJ25" i="56" s="1"/>
  <c r="Z25" i="56"/>
  <c r="AK25" i="56" s="1"/>
  <c r="AA25" i="56"/>
  <c r="AL25" i="56" s="1"/>
  <c r="T27" i="56"/>
  <c r="AE27" i="56" s="1"/>
  <c r="U27" i="56"/>
  <c r="AF27" i="56" s="1"/>
  <c r="V27" i="56"/>
  <c r="AG27" i="56" s="1"/>
  <c r="W27" i="56"/>
  <c r="AH27" i="56" s="1"/>
  <c r="X27" i="56"/>
  <c r="AI27" i="56" s="1"/>
  <c r="Y27" i="56"/>
  <c r="AJ27" i="56" s="1"/>
  <c r="Z27" i="56"/>
  <c r="AK27" i="56" s="1"/>
  <c r="AA27" i="56"/>
  <c r="AL27" i="56" s="1"/>
  <c r="T28" i="56"/>
  <c r="AE28" i="56" s="1"/>
  <c r="U28" i="56"/>
  <c r="AF28" i="56" s="1"/>
  <c r="V28" i="56"/>
  <c r="AG28" i="56" s="1"/>
  <c r="W28" i="56"/>
  <c r="AH28" i="56" s="1"/>
  <c r="X28" i="56"/>
  <c r="AI28" i="56" s="1"/>
  <c r="Y28" i="56"/>
  <c r="AJ28" i="56" s="1"/>
  <c r="Z28" i="56"/>
  <c r="AK28" i="56" s="1"/>
  <c r="AA28" i="56"/>
  <c r="AL28" i="56" s="1"/>
  <c r="T29" i="56"/>
  <c r="AE29" i="56" s="1"/>
  <c r="U29" i="56"/>
  <c r="AF29" i="56" s="1"/>
  <c r="V29" i="56"/>
  <c r="AG29" i="56" s="1"/>
  <c r="W29" i="56"/>
  <c r="AH29" i="56" s="1"/>
  <c r="X29" i="56"/>
  <c r="AI29" i="56" s="1"/>
  <c r="Y29" i="56"/>
  <c r="AJ29" i="56" s="1"/>
  <c r="Z29" i="56"/>
  <c r="AK29" i="56" s="1"/>
  <c r="AA29" i="56"/>
  <c r="AL29" i="56" s="1"/>
  <c r="T30" i="56"/>
  <c r="AE30" i="56" s="1"/>
  <c r="U30" i="56"/>
  <c r="AF30" i="56" s="1"/>
  <c r="V30" i="56"/>
  <c r="AG30" i="56" s="1"/>
  <c r="W30" i="56"/>
  <c r="AH30" i="56" s="1"/>
  <c r="X30" i="56"/>
  <c r="AI30" i="56" s="1"/>
  <c r="Y30" i="56"/>
  <c r="AJ30" i="56" s="1"/>
  <c r="Z30" i="56"/>
  <c r="AK30" i="56" s="1"/>
  <c r="AA30" i="56"/>
  <c r="AL30" i="56" s="1"/>
  <c r="T31" i="56"/>
  <c r="AE31" i="56" s="1"/>
  <c r="U31" i="56"/>
  <c r="AF31" i="56" s="1"/>
  <c r="V31" i="56"/>
  <c r="AG31" i="56" s="1"/>
  <c r="W31" i="56"/>
  <c r="AH31" i="56" s="1"/>
  <c r="X31" i="56"/>
  <c r="AI31" i="56" s="1"/>
  <c r="Y31" i="56"/>
  <c r="AJ31" i="56" s="1"/>
  <c r="Z31" i="56"/>
  <c r="AK31" i="56" s="1"/>
  <c r="AA31" i="56"/>
  <c r="AL31" i="56" s="1"/>
  <c r="R33" i="56"/>
  <c r="AC33" i="56" s="1"/>
  <c r="T33" i="56"/>
  <c r="AE33" i="56" s="1"/>
  <c r="U33" i="56"/>
  <c r="AF33" i="56" s="1"/>
  <c r="V33" i="56"/>
  <c r="AG33" i="56" s="1"/>
  <c r="W33" i="56"/>
  <c r="AH33" i="56" s="1"/>
  <c r="X33" i="56"/>
  <c r="AI33" i="56" s="1"/>
  <c r="Y33" i="56"/>
  <c r="AJ33" i="56" s="1"/>
  <c r="Z33" i="56"/>
  <c r="AK33" i="56" s="1"/>
  <c r="AA33" i="56"/>
  <c r="AL33" i="56" s="1"/>
  <c r="T11" i="56"/>
  <c r="AE11" i="56" s="1"/>
  <c r="U11" i="56"/>
  <c r="AF11" i="56" s="1"/>
  <c r="V11" i="56"/>
  <c r="AG11" i="56" s="1"/>
  <c r="W11" i="56"/>
  <c r="AH11" i="56" s="1"/>
  <c r="X11" i="56"/>
  <c r="AI11" i="56" s="1"/>
  <c r="Y11" i="56"/>
  <c r="AJ11" i="56" s="1"/>
  <c r="Z11" i="56"/>
  <c r="AK11" i="56" s="1"/>
  <c r="AA11" i="56"/>
  <c r="AL11" i="56" s="1"/>
  <c r="O112" i="55"/>
  <c r="O114" i="55"/>
  <c r="O39" i="55"/>
  <c r="O41" i="55"/>
  <c r="N57" i="55"/>
  <c r="W88" i="54"/>
  <c r="W86" i="54"/>
  <c r="V67" i="54"/>
  <c r="V66" i="54"/>
  <c r="V65" i="54"/>
  <c r="W32" i="54"/>
  <c r="W31" i="54"/>
  <c r="W30" i="54"/>
  <c r="X14" i="54"/>
  <c r="X12" i="54"/>
  <c r="B3" i="54"/>
  <c r="B3" i="55"/>
  <c r="E25" i="55" l="1"/>
  <c r="E27" i="55"/>
  <c r="E22" i="55"/>
  <c r="G69" i="55"/>
  <c r="N69" i="55" s="1"/>
  <c r="G78" i="28"/>
  <c r="E18" i="55"/>
  <c r="G79" i="42"/>
  <c r="AE92" i="42" s="1"/>
  <c r="E17" i="55"/>
  <c r="H37" i="42"/>
  <c r="G139" i="42"/>
  <c r="H102" i="42"/>
  <c r="G44" i="55"/>
  <c r="N44" i="55" s="1"/>
  <c r="E24" i="55"/>
  <c r="H53" i="28"/>
  <c r="P71" i="28" s="1"/>
  <c r="E14" i="55"/>
  <c r="G103" i="28"/>
  <c r="E12" i="55"/>
  <c r="E30" i="55"/>
  <c r="E23" i="55"/>
  <c r="H103" i="28"/>
  <c r="H139" i="42"/>
  <c r="E13" i="55"/>
  <c r="E11" i="42"/>
  <c r="E11" i="55" s="1"/>
  <c r="G116" i="28"/>
  <c r="H78" i="28"/>
  <c r="H116" i="28"/>
  <c r="E28" i="55"/>
  <c r="N28" i="55" s="1"/>
  <c r="E29" i="55"/>
  <c r="G102" i="42"/>
  <c r="E21" i="55"/>
  <c r="AE72" i="48"/>
  <c r="AF72" i="48"/>
  <c r="AG72" i="48"/>
  <c r="AH72" i="48"/>
  <c r="AI72" i="48"/>
  <c r="AJ72" i="48"/>
  <c r="AK72" i="48"/>
  <c r="AL72" i="48"/>
  <c r="AE73" i="48"/>
  <c r="AF73" i="48"/>
  <c r="AG73" i="48"/>
  <c r="AH73" i="48"/>
  <c r="AI73" i="48"/>
  <c r="AJ73" i="48"/>
  <c r="AK73" i="48"/>
  <c r="AL73" i="48"/>
  <c r="AE75" i="48"/>
  <c r="AF75" i="48"/>
  <c r="AG75" i="48"/>
  <c r="AH75" i="48"/>
  <c r="AI75" i="48"/>
  <c r="AJ75" i="48"/>
  <c r="AK75" i="48"/>
  <c r="AL75" i="48"/>
  <c r="AE77" i="48"/>
  <c r="AF77" i="48"/>
  <c r="AG77" i="48"/>
  <c r="AH77" i="48"/>
  <c r="AI77" i="48"/>
  <c r="AJ77" i="48"/>
  <c r="AK77" i="48"/>
  <c r="AL77" i="48"/>
  <c r="AE78" i="48"/>
  <c r="AF78" i="48"/>
  <c r="AG78" i="48"/>
  <c r="AH78" i="48"/>
  <c r="AI78" i="48"/>
  <c r="AJ78" i="48"/>
  <c r="AK78" i="48"/>
  <c r="AL78" i="48"/>
  <c r="AE79" i="48"/>
  <c r="AF79" i="48"/>
  <c r="AG79" i="48"/>
  <c r="AH79" i="48"/>
  <c r="AI79" i="48"/>
  <c r="AJ79" i="48"/>
  <c r="AK79" i="48"/>
  <c r="AL79" i="48"/>
  <c r="AC80" i="48"/>
  <c r="AE80" i="48"/>
  <c r="AF80" i="48"/>
  <c r="AG80" i="48"/>
  <c r="AH80" i="48"/>
  <c r="AI80" i="48"/>
  <c r="AJ80" i="48"/>
  <c r="AK80" i="48"/>
  <c r="AL80" i="48"/>
  <c r="AC84" i="48"/>
  <c r="AE84" i="48"/>
  <c r="AF84" i="48"/>
  <c r="AG84" i="48"/>
  <c r="AH84" i="48"/>
  <c r="AI84" i="48"/>
  <c r="AJ84" i="48"/>
  <c r="AK84" i="48"/>
  <c r="AL84" i="48"/>
  <c r="AE69" i="48"/>
  <c r="AF69" i="48"/>
  <c r="AG69" i="48"/>
  <c r="AH69" i="48"/>
  <c r="AI69" i="48"/>
  <c r="AJ69" i="48"/>
  <c r="AK69" i="48"/>
  <c r="AL69" i="48"/>
  <c r="AC38" i="48"/>
  <c r="AE15" i="48"/>
  <c r="AF15" i="48"/>
  <c r="AG15" i="48"/>
  <c r="AH15" i="48"/>
  <c r="AI15" i="48"/>
  <c r="AJ15" i="48"/>
  <c r="AK15" i="48"/>
  <c r="AL15" i="48"/>
  <c r="AE16" i="48"/>
  <c r="AF16" i="48"/>
  <c r="AG16" i="48"/>
  <c r="AH16" i="48"/>
  <c r="AI16" i="48"/>
  <c r="AJ16" i="48"/>
  <c r="AK16" i="48"/>
  <c r="AL16" i="48"/>
  <c r="AE22" i="48"/>
  <c r="AF22" i="48"/>
  <c r="AG22" i="48"/>
  <c r="AH22" i="48"/>
  <c r="AI22" i="48"/>
  <c r="AJ22" i="48"/>
  <c r="AK22" i="48"/>
  <c r="AL22" i="48"/>
  <c r="AE23" i="48"/>
  <c r="AF23" i="48"/>
  <c r="AG23" i="48"/>
  <c r="AH23" i="48"/>
  <c r="AI23" i="48"/>
  <c r="AJ23" i="48"/>
  <c r="AK23" i="48"/>
  <c r="AL23" i="48"/>
  <c r="AE24" i="48"/>
  <c r="AF24" i="48"/>
  <c r="AG24" i="48"/>
  <c r="AH24" i="48"/>
  <c r="AI24" i="48"/>
  <c r="AJ24" i="48"/>
  <c r="AK24" i="48"/>
  <c r="AL24" i="48"/>
  <c r="AE26" i="48"/>
  <c r="AF26" i="48"/>
  <c r="AG26" i="48"/>
  <c r="AH26" i="48"/>
  <c r="AI26" i="48"/>
  <c r="AJ26" i="48"/>
  <c r="AK26" i="48"/>
  <c r="AL26" i="48"/>
  <c r="AE27" i="48"/>
  <c r="AF27" i="48"/>
  <c r="AG27" i="48"/>
  <c r="AH27" i="48"/>
  <c r="AI27" i="48"/>
  <c r="AJ27" i="48"/>
  <c r="AK27" i="48"/>
  <c r="AL27" i="48"/>
  <c r="AE28" i="48"/>
  <c r="AF28" i="48"/>
  <c r="AG28" i="48"/>
  <c r="AH28" i="48"/>
  <c r="AI28" i="48"/>
  <c r="AJ28" i="48"/>
  <c r="AK28" i="48"/>
  <c r="AL28" i="48"/>
  <c r="AE29" i="48"/>
  <c r="AF29" i="48"/>
  <c r="AG29" i="48"/>
  <c r="AH29" i="48"/>
  <c r="AI29" i="48"/>
  <c r="AJ29" i="48"/>
  <c r="AK29" i="48"/>
  <c r="AL29" i="48"/>
  <c r="AE30" i="48"/>
  <c r="AF30" i="48"/>
  <c r="AG30" i="48"/>
  <c r="AH30" i="48"/>
  <c r="AI30" i="48"/>
  <c r="AJ30" i="48"/>
  <c r="AK30" i="48"/>
  <c r="AL30" i="48"/>
  <c r="AE38" i="48"/>
  <c r="AF38" i="48"/>
  <c r="AG38" i="48"/>
  <c r="AH38" i="48"/>
  <c r="AI38" i="48"/>
  <c r="AJ38" i="48"/>
  <c r="AK38" i="48"/>
  <c r="AL38" i="48"/>
  <c r="AL10" i="48"/>
  <c r="AE10" i="48"/>
  <c r="AF10" i="48"/>
  <c r="AG10" i="48"/>
  <c r="AH10" i="48"/>
  <c r="AI10" i="48"/>
  <c r="AJ10" i="48"/>
  <c r="AK10" i="48"/>
  <c r="T140" i="42"/>
  <c r="T142" i="42"/>
  <c r="M353" i="50"/>
  <c r="N353" i="50"/>
  <c r="M354" i="50"/>
  <c r="N354" i="50"/>
  <c r="M355" i="50"/>
  <c r="N355" i="50"/>
  <c r="M356" i="50"/>
  <c r="N356" i="50"/>
  <c r="M357" i="50"/>
  <c r="N357" i="50"/>
  <c r="N352" i="50"/>
  <c r="M352" i="50"/>
  <c r="S112" i="42"/>
  <c r="T39" i="42"/>
  <c r="T41" i="42"/>
  <c r="S63" i="42"/>
  <c r="AE143" i="42" l="1"/>
  <c r="P120" i="28"/>
  <c r="P109" i="28"/>
  <c r="O357" i="50"/>
  <c r="S46" i="42"/>
  <c r="S38" i="42"/>
  <c r="G38" i="55"/>
  <c r="N38" i="55" s="1"/>
  <c r="T37" i="42"/>
  <c r="H37" i="55"/>
  <c r="O37" i="55" s="1"/>
  <c r="Q26" i="42"/>
  <c r="E26" i="55"/>
  <c r="N26" i="55" s="1"/>
  <c r="T47" i="42"/>
  <c r="H45" i="55"/>
  <c r="O45" i="55" s="1"/>
  <c r="T102" i="42"/>
  <c r="H81" i="55"/>
  <c r="O81" i="55" s="1"/>
  <c r="T139" i="42"/>
  <c r="H111" i="55"/>
  <c r="O111" i="55" s="1"/>
  <c r="Q23" i="42"/>
  <c r="N23" i="55"/>
  <c r="T46" i="42"/>
  <c r="H44" i="55"/>
  <c r="O44" i="55" s="1"/>
  <c r="T109" i="42"/>
  <c r="H88" i="55"/>
  <c r="O88" i="55" s="1"/>
  <c r="T144" i="42"/>
  <c r="H116" i="55"/>
  <c r="O116" i="55" s="1"/>
  <c r="Q22" i="42"/>
  <c r="N22" i="55"/>
  <c r="T45" i="42"/>
  <c r="H43" i="55"/>
  <c r="O43" i="55" s="1"/>
  <c r="S109" i="42"/>
  <c r="G88" i="55"/>
  <c r="N88" i="55" s="1"/>
  <c r="S144" i="42"/>
  <c r="G116" i="55"/>
  <c r="N116" i="55" s="1"/>
  <c r="Q21" i="42"/>
  <c r="N21" i="55"/>
  <c r="T44" i="42"/>
  <c r="H42" i="55"/>
  <c r="O42" i="55" s="1"/>
  <c r="T108" i="42"/>
  <c r="H87" i="55"/>
  <c r="O87" i="55" s="1"/>
  <c r="T143" i="42"/>
  <c r="H115" i="55"/>
  <c r="O115" i="55" s="1"/>
  <c r="Q20" i="42"/>
  <c r="E20" i="55"/>
  <c r="N20" i="55" s="1"/>
  <c r="S60" i="42"/>
  <c r="G54" i="55"/>
  <c r="N54" i="55" s="1"/>
  <c r="S108" i="42"/>
  <c r="G87" i="55"/>
  <c r="N87" i="55" s="1"/>
  <c r="S143" i="42"/>
  <c r="G115" i="55"/>
  <c r="N115" i="55" s="1"/>
  <c r="Q19" i="42"/>
  <c r="E19" i="55"/>
  <c r="N19" i="55" s="1"/>
  <c r="S59" i="42"/>
  <c r="G53" i="55"/>
  <c r="N53" i="55" s="1"/>
  <c r="T107" i="42"/>
  <c r="H86" i="55"/>
  <c r="O86" i="55" s="1"/>
  <c r="S142" i="42"/>
  <c r="G114" i="55"/>
  <c r="N114" i="55" s="1"/>
  <c r="Q18" i="42"/>
  <c r="N18" i="55"/>
  <c r="S58" i="42"/>
  <c r="G52" i="55"/>
  <c r="N52" i="55" s="1"/>
  <c r="S107" i="42"/>
  <c r="G86" i="55"/>
  <c r="N86" i="55" s="1"/>
  <c r="T141" i="42"/>
  <c r="H113" i="55"/>
  <c r="O113" i="55" s="1"/>
  <c r="Q17" i="42"/>
  <c r="N17" i="55"/>
  <c r="S57" i="42"/>
  <c r="G51" i="55"/>
  <c r="N51" i="55" s="1"/>
  <c r="T106" i="42"/>
  <c r="H85" i="55"/>
  <c r="O85" i="55" s="1"/>
  <c r="S141" i="42"/>
  <c r="G113" i="55"/>
  <c r="N113" i="55" s="1"/>
  <c r="Q16" i="42"/>
  <c r="E16" i="55"/>
  <c r="N16" i="55" s="1"/>
  <c r="S56" i="42"/>
  <c r="G50" i="55"/>
  <c r="N50" i="55" s="1"/>
  <c r="S106" i="42"/>
  <c r="G85" i="55"/>
  <c r="N85" i="55" s="1"/>
  <c r="S140" i="42"/>
  <c r="G112" i="55"/>
  <c r="N112" i="55" s="1"/>
  <c r="Q15" i="42"/>
  <c r="E15" i="55"/>
  <c r="N15" i="55" s="1"/>
  <c r="S53" i="42"/>
  <c r="G49" i="55"/>
  <c r="N49" i="55" s="1"/>
  <c r="T105" i="42"/>
  <c r="H84" i="55"/>
  <c r="O84" i="55" s="1"/>
  <c r="S104" i="42"/>
  <c r="G83" i="55"/>
  <c r="N83" i="55" s="1"/>
  <c r="Q27" i="42"/>
  <c r="N27" i="55"/>
  <c r="S139" i="42"/>
  <c r="G111" i="55"/>
  <c r="N111" i="55" s="1"/>
  <c r="T104" i="42"/>
  <c r="H83" i="55"/>
  <c r="O83" i="55" s="1"/>
  <c r="T56" i="42"/>
  <c r="H50" i="55"/>
  <c r="O50" i="55" s="1"/>
  <c r="T52" i="42"/>
  <c r="H48" i="55"/>
  <c r="O48" i="55" s="1"/>
  <c r="T51" i="42"/>
  <c r="H47" i="55"/>
  <c r="O47" i="55" s="1"/>
  <c r="S50" i="42"/>
  <c r="G46" i="55"/>
  <c r="N46" i="55" s="1"/>
  <c r="T50" i="42"/>
  <c r="H46" i="55"/>
  <c r="O46" i="55" s="1"/>
  <c r="S102" i="42"/>
  <c r="G81" i="55"/>
  <c r="N81" i="55" s="1"/>
  <c r="S51" i="42"/>
  <c r="G47" i="55"/>
  <c r="N47" i="55" s="1"/>
  <c r="T57" i="42"/>
  <c r="H51" i="55"/>
  <c r="O51" i="55" s="1"/>
  <c r="T53" i="42"/>
  <c r="H49" i="55"/>
  <c r="O49" i="55" s="1"/>
  <c r="S37" i="42"/>
  <c r="G37" i="55"/>
  <c r="N37" i="55" s="1"/>
  <c r="S47" i="42"/>
  <c r="G45" i="55"/>
  <c r="N45" i="55" s="1"/>
  <c r="R83" i="42"/>
  <c r="S52" i="42"/>
  <c r="G48" i="55"/>
  <c r="N48" i="55" s="1"/>
  <c r="T103" i="42"/>
  <c r="H82" i="55"/>
  <c r="O82" i="55" s="1"/>
  <c r="S39" i="42"/>
  <c r="G39" i="55"/>
  <c r="N39" i="55" s="1"/>
  <c r="T40" i="42"/>
  <c r="H40" i="55"/>
  <c r="O40" i="55" s="1"/>
  <c r="Q24" i="42"/>
  <c r="N24" i="55"/>
  <c r="Q14" i="42"/>
  <c r="T58" i="42"/>
  <c r="H52" i="55"/>
  <c r="O52" i="55" s="1"/>
  <c r="Q29" i="42"/>
  <c r="S45" i="42"/>
  <c r="G43" i="55"/>
  <c r="N43" i="55" s="1"/>
  <c r="R91" i="42"/>
  <c r="G73" i="55"/>
  <c r="N73" i="55" s="1"/>
  <c r="Q12" i="42"/>
  <c r="N12" i="55"/>
  <c r="T59" i="42"/>
  <c r="H53" i="55"/>
  <c r="O53" i="55" s="1"/>
  <c r="Q131" i="42"/>
  <c r="G103" i="55"/>
  <c r="N103" i="55" s="1"/>
  <c r="R79" i="42"/>
  <c r="G68" i="55"/>
  <c r="N68" i="55" s="1"/>
  <c r="Q28" i="42"/>
  <c r="S44" i="42"/>
  <c r="G42" i="55"/>
  <c r="N42" i="55" s="1"/>
  <c r="R88" i="42"/>
  <c r="G72" i="55"/>
  <c r="N72" i="55" s="1"/>
  <c r="T38" i="42"/>
  <c r="H38" i="55"/>
  <c r="O38" i="55" s="1"/>
  <c r="Q126" i="42"/>
  <c r="G102" i="55"/>
  <c r="N102" i="55" s="1"/>
  <c r="Q11" i="42"/>
  <c r="N11" i="55"/>
  <c r="S41" i="42"/>
  <c r="G41" i="55"/>
  <c r="N41" i="55" s="1"/>
  <c r="R87" i="42"/>
  <c r="G71" i="55"/>
  <c r="N71" i="55" s="1"/>
  <c r="Q25" i="42"/>
  <c r="N25" i="55"/>
  <c r="S105" i="42"/>
  <c r="G84" i="55"/>
  <c r="N84" i="55" s="1"/>
  <c r="Q13" i="42"/>
  <c r="N13" i="55"/>
  <c r="T60" i="42"/>
  <c r="H54" i="55"/>
  <c r="O54" i="55" s="1"/>
  <c r="S103" i="42"/>
  <c r="G82" i="55"/>
  <c r="N82" i="55" s="1"/>
  <c r="Q30" i="42"/>
  <c r="N30" i="55"/>
  <c r="S40" i="42"/>
  <c r="G40" i="55"/>
  <c r="N40" i="55" s="1"/>
  <c r="R84" i="42"/>
  <c r="G70" i="55"/>
  <c r="N70" i="55" s="1"/>
  <c r="B3" i="42"/>
  <c r="B3" i="56" s="1"/>
  <c r="BK3" i="56" s="1"/>
  <c r="R131" i="42" l="1"/>
  <c r="U144" i="42"/>
  <c r="S91" i="42"/>
  <c r="R30" i="42"/>
  <c r="Z116" i="28"/>
  <c r="Z118" i="28"/>
  <c r="AA12" i="28"/>
  <c r="AA14" i="28"/>
  <c r="Z14" i="28" l="1"/>
  <c r="G14" i="54"/>
  <c r="Y77" i="28"/>
  <c r="G56" i="54"/>
  <c r="Z13" i="28"/>
  <c r="G13" i="54"/>
  <c r="Z77" i="28"/>
  <c r="H56" i="54"/>
  <c r="Z12" i="28"/>
  <c r="G12" i="54"/>
  <c r="Z80" i="28"/>
  <c r="H59" i="54"/>
  <c r="AA13" i="28"/>
  <c r="H13" i="54"/>
  <c r="Y80" i="28"/>
  <c r="G59" i="54"/>
  <c r="AA37" i="28"/>
  <c r="H27" i="54"/>
  <c r="Z79" i="28"/>
  <c r="H58" i="54"/>
  <c r="AA36" i="28"/>
  <c r="H26" i="54"/>
  <c r="Y79" i="28"/>
  <c r="G58" i="54"/>
  <c r="AA33" i="28"/>
  <c r="H25" i="54"/>
  <c r="Z78" i="28"/>
  <c r="H57" i="54"/>
  <c r="AA32" i="28"/>
  <c r="H24" i="54"/>
  <c r="Y78" i="28"/>
  <c r="G57" i="54"/>
  <c r="AA31" i="28"/>
  <c r="H23" i="54"/>
  <c r="Z86" i="28"/>
  <c r="H63" i="54"/>
  <c r="AA28" i="28"/>
  <c r="H22" i="54"/>
  <c r="Y86" i="28"/>
  <c r="G63" i="54"/>
  <c r="Z10" i="28"/>
  <c r="G10" i="54"/>
  <c r="AA27" i="28"/>
  <c r="H21" i="54"/>
  <c r="Z85" i="28"/>
  <c r="H62" i="54"/>
  <c r="AA21" i="28"/>
  <c r="H18" i="54"/>
  <c r="Z58" i="28"/>
  <c r="H45" i="54"/>
  <c r="Y120" i="28"/>
  <c r="G91" i="54"/>
  <c r="Y85" i="28"/>
  <c r="G62" i="54"/>
  <c r="AA20" i="28"/>
  <c r="H17" i="54"/>
  <c r="Z52" i="28"/>
  <c r="H43" i="54"/>
  <c r="Z37" i="28"/>
  <c r="G27" i="54"/>
  <c r="Y115" i="28"/>
  <c r="G86" i="54"/>
  <c r="Y58" i="28"/>
  <c r="G45" i="54"/>
  <c r="Y119" i="28"/>
  <c r="G90" i="54"/>
  <c r="AA26" i="28"/>
  <c r="H20" i="54"/>
  <c r="Y100" i="28"/>
  <c r="G77" i="54"/>
  <c r="Z32" i="28"/>
  <c r="G24" i="54"/>
  <c r="Z53" i="28"/>
  <c r="H44" i="54"/>
  <c r="Y118" i="28"/>
  <c r="G89" i="54"/>
  <c r="AA10" i="28"/>
  <c r="H10" i="54"/>
  <c r="Y84" i="28"/>
  <c r="G61" i="54"/>
  <c r="Y52" i="28"/>
  <c r="G43" i="54"/>
  <c r="Z11" i="28"/>
  <c r="G11" i="54"/>
  <c r="Y53" i="28"/>
  <c r="G44" i="54"/>
  <c r="Y117" i="28"/>
  <c r="G88" i="54"/>
  <c r="Z84" i="28"/>
  <c r="H61" i="54"/>
  <c r="AA18" i="28"/>
  <c r="H15" i="54"/>
  <c r="Z101" i="28"/>
  <c r="H78" i="54"/>
  <c r="Z36" i="28"/>
  <c r="G26" i="54"/>
  <c r="Y64" i="28"/>
  <c r="G47" i="54"/>
  <c r="Z115" i="28"/>
  <c r="H86" i="54"/>
  <c r="Z27" i="28"/>
  <c r="G21" i="54"/>
  <c r="Z25" i="28"/>
  <c r="G19" i="54"/>
  <c r="Z21" i="28"/>
  <c r="G18" i="54"/>
  <c r="Z65" i="28"/>
  <c r="H48" i="54"/>
  <c r="Y116" i="28"/>
  <c r="G87" i="54"/>
  <c r="AA25" i="28"/>
  <c r="H19" i="54"/>
  <c r="AA19" i="28"/>
  <c r="H16" i="54"/>
  <c r="AA11" i="28"/>
  <c r="H11" i="54"/>
  <c r="Y101" i="28"/>
  <c r="G78" i="54"/>
  <c r="Z59" i="28"/>
  <c r="H46" i="54"/>
  <c r="Z31" i="28"/>
  <c r="G23" i="54"/>
  <c r="Y59" i="28"/>
  <c r="G46" i="54"/>
  <c r="Z28" i="28"/>
  <c r="G22" i="54"/>
  <c r="Z26" i="28"/>
  <c r="G20" i="54"/>
  <c r="Z20" i="28"/>
  <c r="G17" i="54"/>
  <c r="Z120" i="28"/>
  <c r="H91" i="54"/>
  <c r="Z83" i="28"/>
  <c r="H60" i="54"/>
  <c r="Z100" i="28"/>
  <c r="H77" i="54"/>
  <c r="Z64" i="28"/>
  <c r="H47" i="54"/>
  <c r="Z19" i="28"/>
  <c r="G16" i="54"/>
  <c r="Z119" i="28"/>
  <c r="H90" i="54"/>
  <c r="Y83" i="28"/>
  <c r="G60" i="54"/>
  <c r="Y65" i="28"/>
  <c r="G48" i="54"/>
  <c r="Z33" i="28"/>
  <c r="G25" i="54"/>
  <c r="Z18" i="28"/>
  <c r="G15" i="54"/>
  <c r="Z117" i="28"/>
  <c r="H88" i="54"/>
  <c r="Q144" i="53"/>
  <c r="R144" i="53"/>
  <c r="S144" i="53"/>
  <c r="T144" i="53"/>
  <c r="U144" i="53"/>
  <c r="J228" i="51"/>
  <c r="K228" i="51"/>
  <c r="L228" i="51"/>
  <c r="M228" i="51"/>
  <c r="I229" i="51"/>
  <c r="J229" i="51"/>
  <c r="K229" i="51"/>
  <c r="L229" i="51"/>
  <c r="M229" i="51"/>
  <c r="I230" i="51"/>
  <c r="J230" i="51"/>
  <c r="K230" i="51"/>
  <c r="L230" i="51"/>
  <c r="M230" i="51"/>
  <c r="I231" i="51"/>
  <c r="J231" i="51"/>
  <c r="K231" i="51"/>
  <c r="L231" i="51"/>
  <c r="M231" i="51"/>
  <c r="I232" i="51"/>
  <c r="J232" i="51"/>
  <c r="K232" i="51"/>
  <c r="L232" i="51"/>
  <c r="M232" i="51"/>
  <c r="M205" i="51"/>
  <c r="L200" i="51"/>
  <c r="M200" i="51"/>
  <c r="N200" i="51"/>
  <c r="O200" i="51"/>
  <c r="P200" i="51"/>
  <c r="L201" i="51"/>
  <c r="M201" i="51"/>
  <c r="N201" i="51"/>
  <c r="O201" i="51"/>
  <c r="P201" i="51"/>
  <c r="L202" i="51"/>
  <c r="M202" i="51"/>
  <c r="N202" i="51"/>
  <c r="O202" i="51"/>
  <c r="P202" i="51"/>
  <c r="L203" i="51"/>
  <c r="M203" i="51"/>
  <c r="N203" i="51"/>
  <c r="O203" i="51"/>
  <c r="P203" i="51"/>
  <c r="L204" i="51"/>
  <c r="M204" i="51"/>
  <c r="N204" i="51"/>
  <c r="O204" i="51"/>
  <c r="P204" i="51"/>
  <c r="L205" i="51"/>
  <c r="N205" i="51"/>
  <c r="O205" i="51"/>
  <c r="P205" i="51"/>
  <c r="L206" i="51"/>
  <c r="M206" i="51"/>
  <c r="N206" i="51"/>
  <c r="O206" i="51"/>
  <c r="P206" i="51"/>
  <c r="M199" i="51"/>
  <c r="N199" i="51"/>
  <c r="O199" i="51"/>
  <c r="P199" i="51"/>
  <c r="L176" i="51"/>
  <c r="M176" i="51"/>
  <c r="N176" i="51"/>
  <c r="O176" i="51"/>
  <c r="P176" i="51"/>
  <c r="L177" i="51"/>
  <c r="M177" i="51"/>
  <c r="N177" i="51"/>
  <c r="O177" i="51"/>
  <c r="P177" i="51"/>
  <c r="L178" i="51"/>
  <c r="M178" i="51"/>
  <c r="N178" i="51"/>
  <c r="O178" i="51"/>
  <c r="P178" i="51"/>
  <c r="L179" i="51"/>
  <c r="M179" i="51"/>
  <c r="N179" i="51"/>
  <c r="O179" i="51"/>
  <c r="P179" i="51"/>
  <c r="L180" i="51"/>
  <c r="M180" i="51"/>
  <c r="N180" i="51"/>
  <c r="O180" i="51"/>
  <c r="P180" i="51"/>
  <c r="L181" i="51"/>
  <c r="M181" i="51"/>
  <c r="N181" i="51"/>
  <c r="O181" i="51"/>
  <c r="P181" i="51"/>
  <c r="L182" i="51"/>
  <c r="M182" i="51"/>
  <c r="N182" i="51"/>
  <c r="O182" i="51"/>
  <c r="P182" i="51"/>
  <c r="L183" i="51"/>
  <c r="M183" i="51"/>
  <c r="N183" i="51"/>
  <c r="O183" i="51"/>
  <c r="P183" i="51"/>
  <c r="L184" i="51"/>
  <c r="M184" i="51"/>
  <c r="N184" i="51"/>
  <c r="O184" i="51"/>
  <c r="P184" i="51"/>
  <c r="M185" i="51"/>
  <c r="N185" i="51"/>
  <c r="O185" i="51"/>
  <c r="P185" i="51"/>
  <c r="M186" i="51"/>
  <c r="N186" i="51"/>
  <c r="O186" i="51"/>
  <c r="P186" i="51"/>
  <c r="M175" i="51"/>
  <c r="N175" i="51"/>
  <c r="O175" i="51"/>
  <c r="P175" i="51"/>
  <c r="L175" i="51"/>
  <c r="AA120" i="28" l="1"/>
  <c r="AB120" i="28" s="1"/>
  <c r="B4" i="55"/>
  <c r="B4" i="56"/>
  <c r="BK4" i="56" s="1"/>
  <c r="AA101" i="28"/>
  <c r="AB101" i="28" s="1"/>
  <c r="AA65" i="28"/>
  <c r="AB65" i="28" s="1"/>
  <c r="N22" i="54"/>
  <c r="W22" i="54"/>
  <c r="X24" i="54"/>
  <c r="O24" i="54"/>
  <c r="N46" i="54"/>
  <c r="V45" i="54"/>
  <c r="O15" i="54"/>
  <c r="X15" i="54"/>
  <c r="W27" i="54"/>
  <c r="N27" i="54"/>
  <c r="W56" i="54"/>
  <c r="O57" i="54"/>
  <c r="N23" i="54"/>
  <c r="W23" i="54"/>
  <c r="O61" i="54"/>
  <c r="W60" i="54"/>
  <c r="O43" i="54"/>
  <c r="W42" i="54"/>
  <c r="X25" i="54"/>
  <c r="O25" i="54"/>
  <c r="O88" i="54"/>
  <c r="W87" i="54"/>
  <c r="O46" i="54"/>
  <c r="W45" i="54"/>
  <c r="N88" i="54"/>
  <c r="V87" i="54"/>
  <c r="O17" i="54"/>
  <c r="X17" i="54"/>
  <c r="N58" i="54"/>
  <c r="V57" i="54"/>
  <c r="N15" i="54"/>
  <c r="W15" i="54"/>
  <c r="N78" i="54"/>
  <c r="V75" i="54"/>
  <c r="N44" i="54"/>
  <c r="V43" i="54"/>
  <c r="N62" i="54"/>
  <c r="V61" i="54"/>
  <c r="X26" i="54"/>
  <c r="O26" i="54"/>
  <c r="O90" i="54"/>
  <c r="W89" i="54"/>
  <c r="V86" i="54"/>
  <c r="N87" i="54"/>
  <c r="X10" i="54"/>
  <c r="O10" i="54"/>
  <c r="O62" i="54"/>
  <c r="W61" i="54"/>
  <c r="O13" i="54"/>
  <c r="X13" i="54"/>
  <c r="O59" i="54"/>
  <c r="W58" i="54"/>
  <c r="O44" i="54"/>
  <c r="W43" i="54"/>
  <c r="W10" i="54"/>
  <c r="N10" i="54"/>
  <c r="N12" i="54"/>
  <c r="W12" i="54"/>
  <c r="N63" i="54"/>
  <c r="V62" i="54"/>
  <c r="W55" i="54"/>
  <c r="O56" i="54"/>
  <c r="W57" i="54"/>
  <c r="O58" i="54"/>
  <c r="O45" i="54"/>
  <c r="W44" i="54"/>
  <c r="O18" i="54"/>
  <c r="X18" i="54"/>
  <c r="N89" i="54"/>
  <c r="V88" i="54"/>
  <c r="N18" i="54"/>
  <c r="W18" i="54"/>
  <c r="W24" i="54"/>
  <c r="N24" i="54"/>
  <c r="N45" i="54"/>
  <c r="V44" i="54"/>
  <c r="O78" i="54"/>
  <c r="W75" i="54"/>
  <c r="W11" i="54"/>
  <c r="N11" i="54"/>
  <c r="X16" i="54"/>
  <c r="O16" i="54"/>
  <c r="N60" i="54"/>
  <c r="V59" i="54"/>
  <c r="N19" i="54"/>
  <c r="W19" i="54"/>
  <c r="O60" i="54"/>
  <c r="W59" i="54"/>
  <c r="N21" i="54"/>
  <c r="W21" i="54"/>
  <c r="N77" i="54"/>
  <c r="V74" i="54"/>
  <c r="O22" i="54"/>
  <c r="X22" i="54"/>
  <c r="N13" i="54"/>
  <c r="W13" i="54"/>
  <c r="O48" i="54"/>
  <c r="W47" i="54"/>
  <c r="O47" i="54"/>
  <c r="W46" i="54"/>
  <c r="W26" i="54"/>
  <c r="N26" i="54"/>
  <c r="W25" i="54"/>
  <c r="N25" i="54"/>
  <c r="N48" i="54"/>
  <c r="V47" i="54"/>
  <c r="N59" i="54"/>
  <c r="V58" i="54"/>
  <c r="O91" i="54"/>
  <c r="W90" i="54"/>
  <c r="O86" i="54"/>
  <c r="W85" i="54"/>
  <c r="O20" i="54"/>
  <c r="X20" i="54"/>
  <c r="O63" i="54"/>
  <c r="W62" i="54"/>
  <c r="N56" i="54"/>
  <c r="V55" i="54"/>
  <c r="V56" i="54"/>
  <c r="N57" i="54"/>
  <c r="N86" i="54"/>
  <c r="V85" i="54"/>
  <c r="N91" i="54"/>
  <c r="V90" i="54"/>
  <c r="N43" i="54"/>
  <c r="V42" i="54"/>
  <c r="N61" i="54"/>
  <c r="V60" i="54"/>
  <c r="W16" i="54"/>
  <c r="N16" i="54"/>
  <c r="N20" i="54"/>
  <c r="W20" i="54"/>
  <c r="O11" i="54"/>
  <c r="X11" i="54"/>
  <c r="X27" i="54"/>
  <c r="O27" i="54"/>
  <c r="O19" i="54"/>
  <c r="X19" i="54"/>
  <c r="O21" i="54"/>
  <c r="X21" i="54"/>
  <c r="N17" i="54"/>
  <c r="W17" i="54"/>
  <c r="N47" i="54"/>
  <c r="V46" i="54"/>
  <c r="N90" i="54"/>
  <c r="V89" i="54"/>
  <c r="O23" i="54"/>
  <c r="X23" i="54"/>
  <c r="N14" i="54"/>
  <c r="W14" i="54"/>
  <c r="O77" i="54"/>
  <c r="W74" i="54"/>
  <c r="B4" i="54"/>
  <c r="B4" i="48"/>
  <c r="B4" i="42"/>
  <c r="B4" i="28"/>
  <c r="B17" i="49"/>
  <c r="B15" i="49"/>
  <c r="B13" i="49"/>
  <c r="B11" i="49"/>
  <c r="B10" i="49"/>
  <c r="B9" i="49"/>
  <c r="B8" i="49"/>
  <c r="B3" i="48"/>
  <c r="G39" i="28" l="1"/>
  <c r="H41" i="28"/>
  <c r="H39" i="28"/>
  <c r="H42" i="28"/>
  <c r="G38" i="28"/>
  <c r="H40" i="28"/>
  <c r="H38" i="28"/>
  <c r="D235" i="28"/>
  <c r="D238" i="28"/>
  <c r="D236" i="28"/>
  <c r="D239" i="28"/>
  <c r="D237" i="28"/>
  <c r="O143" i="28"/>
  <c r="I140" i="28"/>
  <c r="L139" i="28"/>
  <c r="I139" i="28"/>
  <c r="I141" i="28"/>
  <c r="L140" i="28"/>
  <c r="L141" i="28"/>
  <c r="I142" i="28"/>
  <c r="O141" i="28"/>
  <c r="L142" i="28"/>
  <c r="O140" i="28"/>
  <c r="I143" i="28"/>
  <c r="L143" i="28"/>
  <c r="O139" i="28"/>
  <c r="O142" i="28"/>
  <c r="J181" i="50"/>
  <c r="G153" i="28"/>
  <c r="G157" i="28"/>
  <c r="G161" i="28"/>
  <c r="G165" i="28"/>
  <c r="G169" i="28"/>
  <c r="G173" i="28"/>
  <c r="G177" i="28"/>
  <c r="G163" i="28"/>
  <c r="H171" i="28"/>
  <c r="H156" i="28"/>
  <c r="J152" i="50"/>
  <c r="H153" i="28"/>
  <c r="H157" i="28"/>
  <c r="H161" i="28"/>
  <c r="H165" i="28"/>
  <c r="H169" i="28"/>
  <c r="H173" i="28"/>
  <c r="H177" i="28"/>
  <c r="G171" i="28"/>
  <c r="G175" i="28"/>
  <c r="H149" i="28"/>
  <c r="H159" i="28"/>
  <c r="F160" i="28"/>
  <c r="F172" i="28"/>
  <c r="H152" i="28"/>
  <c r="F150" i="28"/>
  <c r="F154" i="28"/>
  <c r="F158" i="28"/>
  <c r="F162" i="28"/>
  <c r="F166" i="28"/>
  <c r="F170" i="28"/>
  <c r="F174" i="28"/>
  <c r="F178" i="28"/>
  <c r="G159" i="28"/>
  <c r="H163" i="28"/>
  <c r="F152" i="28"/>
  <c r="F164" i="28"/>
  <c r="F168" i="28"/>
  <c r="F176" i="28"/>
  <c r="H164" i="28"/>
  <c r="G150" i="28"/>
  <c r="G154" i="28"/>
  <c r="G158" i="28"/>
  <c r="G162" i="28"/>
  <c r="G166" i="28"/>
  <c r="G170" i="28"/>
  <c r="G174" i="28"/>
  <c r="G178" i="28"/>
  <c r="G167" i="28"/>
  <c r="G156" i="28"/>
  <c r="H160" i="28"/>
  <c r="H150" i="28"/>
  <c r="H154" i="28"/>
  <c r="H158" i="28"/>
  <c r="H162" i="28"/>
  <c r="H166" i="28"/>
  <c r="H170" i="28"/>
  <c r="H174" i="28"/>
  <c r="H178" i="28"/>
  <c r="G151" i="28"/>
  <c r="G152" i="28"/>
  <c r="G160" i="28"/>
  <c r="G168" i="28"/>
  <c r="F151" i="28"/>
  <c r="F155" i="28"/>
  <c r="F159" i="28"/>
  <c r="F163" i="28"/>
  <c r="F167" i="28"/>
  <c r="F171" i="28"/>
  <c r="F175" i="28"/>
  <c r="G149" i="28"/>
  <c r="G155" i="28"/>
  <c r="H155" i="28"/>
  <c r="H167" i="28"/>
  <c r="H175" i="28"/>
  <c r="F149" i="28"/>
  <c r="F156" i="28"/>
  <c r="G172" i="28"/>
  <c r="H172" i="28"/>
  <c r="H151" i="28"/>
  <c r="G164" i="28"/>
  <c r="H176" i="28"/>
  <c r="F153" i="28"/>
  <c r="F157" i="28"/>
  <c r="F161" i="28"/>
  <c r="F165" i="28"/>
  <c r="F169" i="28"/>
  <c r="F173" i="28"/>
  <c r="F177" i="28"/>
  <c r="G176" i="28"/>
  <c r="H168" i="28"/>
  <c r="G115" i="42"/>
  <c r="H68" i="42"/>
  <c r="G65" i="42"/>
  <c r="G116" i="42"/>
  <c r="H64" i="42"/>
  <c r="H113" i="42"/>
  <c r="H65" i="42"/>
  <c r="G117" i="42"/>
  <c r="S117" i="42" s="1"/>
  <c r="G64" i="42"/>
  <c r="G113" i="42"/>
  <c r="H114" i="42"/>
  <c r="G66" i="42"/>
  <c r="H115" i="42"/>
  <c r="H66" i="42"/>
  <c r="H116" i="42"/>
  <c r="G67" i="42"/>
  <c r="H67" i="42"/>
  <c r="G114" i="42"/>
  <c r="G68" i="42"/>
  <c r="H117" i="42"/>
  <c r="G91" i="28"/>
  <c r="Y90" i="28" s="1"/>
  <c r="H91" i="28"/>
  <c r="G92" i="28"/>
  <c r="Y91" i="28" s="1"/>
  <c r="G94" i="28"/>
  <c r="H92" i="28"/>
  <c r="G93" i="28"/>
  <c r="Y92" i="28" s="1"/>
  <c r="Z40" i="28"/>
  <c r="Z41" i="28"/>
  <c r="Z42" i="28"/>
  <c r="H93" i="28"/>
  <c r="H94" i="28"/>
  <c r="H90" i="28"/>
  <c r="G90" i="28"/>
  <c r="N159" i="42"/>
  <c r="L131" i="55" s="1"/>
  <c r="S131" i="55" s="1"/>
  <c r="H156" i="42"/>
  <c r="O159" i="42"/>
  <c r="I156" i="42"/>
  <c r="K157" i="42"/>
  <c r="L157" i="42"/>
  <c r="O155" i="42"/>
  <c r="H157" i="42"/>
  <c r="I158" i="42"/>
  <c r="K156" i="42"/>
  <c r="I157" i="42"/>
  <c r="N156" i="42"/>
  <c r="L128" i="55" s="1"/>
  <c r="S128" i="55" s="1"/>
  <c r="L156" i="42"/>
  <c r="H158" i="42"/>
  <c r="H159" i="42"/>
  <c r="O156" i="42"/>
  <c r="K158" i="42"/>
  <c r="I159" i="42"/>
  <c r="N157" i="42"/>
  <c r="L129" i="55" s="1"/>
  <c r="S129" i="55" s="1"/>
  <c r="L158" i="42"/>
  <c r="I155" i="42"/>
  <c r="N158" i="42"/>
  <c r="L130" i="55" s="1"/>
  <c r="S130" i="55" s="1"/>
  <c r="L159" i="42"/>
  <c r="O158" i="42"/>
  <c r="L155" i="42"/>
  <c r="O157" i="42"/>
  <c r="K159" i="42"/>
  <c r="BS17" i="48"/>
  <c r="BS18" i="56" s="1"/>
  <c r="BS29" i="48"/>
  <c r="BS30" i="56" s="1"/>
  <c r="BS32" i="48"/>
  <c r="BS10" i="48"/>
  <c r="BS11" i="56" s="1"/>
  <c r="BS22" i="48"/>
  <c r="BS23" i="56" s="1"/>
  <c r="BS34" i="48"/>
  <c r="BS11" i="48"/>
  <c r="BS12" i="56" s="1"/>
  <c r="BS18" i="48"/>
  <c r="BS19" i="56" s="1"/>
  <c r="BS30" i="48"/>
  <c r="BS31" i="56" s="1"/>
  <c r="BS19" i="48"/>
  <c r="BS20" i="56" s="1"/>
  <c r="BS31" i="48"/>
  <c r="BS32" i="56" s="1"/>
  <c r="BS20" i="48"/>
  <c r="BS21" i="56" s="1"/>
  <c r="BS23" i="48"/>
  <c r="BS24" i="56" s="1"/>
  <c r="BS9" i="48"/>
  <c r="BS21" i="48"/>
  <c r="BS22" i="56" s="1"/>
  <c r="BS33" i="48"/>
  <c r="BS12" i="48"/>
  <c r="BS13" i="56" s="1"/>
  <c r="BS24" i="48"/>
  <c r="BS25" i="56" s="1"/>
  <c r="BS13" i="48"/>
  <c r="BS14" i="56" s="1"/>
  <c r="BS25" i="48"/>
  <c r="BS26" i="56" s="1"/>
  <c r="BS14" i="48"/>
  <c r="BS15" i="56" s="1"/>
  <c r="BS26" i="48"/>
  <c r="BS27" i="56" s="1"/>
  <c r="BS16" i="48"/>
  <c r="BS17" i="56" s="1"/>
  <c r="BS28" i="48"/>
  <c r="BS29" i="56" s="1"/>
  <c r="G212" i="28"/>
  <c r="P212" i="28" s="1"/>
  <c r="BS15" i="48"/>
  <c r="BS16" i="56" s="1"/>
  <c r="BS27" i="48"/>
  <c r="BS28" i="56" s="1"/>
  <c r="H95" i="48"/>
  <c r="L96" i="48"/>
  <c r="I93" i="48"/>
  <c r="I81" i="56" s="1"/>
  <c r="T81" i="56" s="1"/>
  <c r="AC81" i="56" s="1"/>
  <c r="L71" i="48"/>
  <c r="K76" i="48"/>
  <c r="G73" i="48"/>
  <c r="G64" i="56" s="1"/>
  <c r="R64" i="56" s="1"/>
  <c r="AC64" i="56" s="1"/>
  <c r="L49" i="48"/>
  <c r="L45" i="56" s="1"/>
  <c r="W45" i="56" s="1"/>
  <c r="AF45" i="56" s="1"/>
  <c r="H51" i="48"/>
  <c r="H47" i="56" s="1"/>
  <c r="S47" i="56" s="1"/>
  <c r="AB47" i="56" s="1"/>
  <c r="L52" i="48"/>
  <c r="L48" i="56" s="1"/>
  <c r="W48" i="56" s="1"/>
  <c r="AF48" i="56" s="1"/>
  <c r="H54" i="48"/>
  <c r="L55" i="48"/>
  <c r="H57" i="48"/>
  <c r="L58" i="48"/>
  <c r="L49" i="56" s="1"/>
  <c r="W49" i="56" s="1"/>
  <c r="AF49" i="56" s="1"/>
  <c r="H60" i="48"/>
  <c r="M48" i="48"/>
  <c r="M44" i="56" s="1"/>
  <c r="X44" i="56" s="1"/>
  <c r="AG44" i="56" s="1"/>
  <c r="I12" i="48"/>
  <c r="I13" i="56" s="1"/>
  <c r="T13" i="56" s="1"/>
  <c r="AE13" i="56" s="1"/>
  <c r="L13" i="48"/>
  <c r="L14" i="56" s="1"/>
  <c r="W14" i="56" s="1"/>
  <c r="AH14" i="56" s="1"/>
  <c r="O14" i="48"/>
  <c r="O15" i="56" s="1"/>
  <c r="Z15" i="56" s="1"/>
  <c r="AK15" i="56" s="1"/>
  <c r="N19" i="48"/>
  <c r="H21" i="48"/>
  <c r="P25" i="48"/>
  <c r="P26" i="56" s="1"/>
  <c r="AA26" i="56" s="1"/>
  <c r="AL26" i="56" s="1"/>
  <c r="N31" i="48"/>
  <c r="G17" i="48"/>
  <c r="G29" i="48"/>
  <c r="G30" i="56" s="1"/>
  <c r="R30" i="56" s="1"/>
  <c r="AC30" i="56" s="1"/>
  <c r="I95" i="48"/>
  <c r="M96" i="48"/>
  <c r="J93" i="48"/>
  <c r="J81" i="56" s="1"/>
  <c r="U81" i="56" s="1"/>
  <c r="AD81" i="56" s="1"/>
  <c r="M71" i="48"/>
  <c r="L76" i="48"/>
  <c r="G74" i="48"/>
  <c r="M49" i="48"/>
  <c r="M45" i="56" s="1"/>
  <c r="X45" i="56" s="1"/>
  <c r="AG45" i="56" s="1"/>
  <c r="I51" i="48"/>
  <c r="I47" i="56" s="1"/>
  <c r="T47" i="56" s="1"/>
  <c r="AC47" i="56" s="1"/>
  <c r="M52" i="48"/>
  <c r="M48" i="56" s="1"/>
  <c r="X48" i="56" s="1"/>
  <c r="AG48" i="56" s="1"/>
  <c r="I54" i="48"/>
  <c r="M55" i="48"/>
  <c r="I57" i="48"/>
  <c r="M58" i="48"/>
  <c r="M49" i="56" s="1"/>
  <c r="X49" i="56" s="1"/>
  <c r="AG49" i="56" s="1"/>
  <c r="I60" i="48"/>
  <c r="N48" i="48"/>
  <c r="N44" i="56" s="1"/>
  <c r="Y44" i="56" s="1"/>
  <c r="AH44" i="56" s="1"/>
  <c r="J12" i="48"/>
  <c r="M13" i="48"/>
  <c r="M14" i="56" s="1"/>
  <c r="X14" i="56" s="1"/>
  <c r="AI14" i="56" s="1"/>
  <c r="P14" i="48"/>
  <c r="O19" i="48"/>
  <c r="H22" i="48"/>
  <c r="H23" i="56" s="1"/>
  <c r="S23" i="56" s="1"/>
  <c r="AD23" i="56" s="1"/>
  <c r="H26" i="48"/>
  <c r="H27" i="56" s="1"/>
  <c r="S27" i="56" s="1"/>
  <c r="AD27" i="56" s="1"/>
  <c r="O31" i="48"/>
  <c r="G18" i="48"/>
  <c r="G30" i="48"/>
  <c r="N93" i="48"/>
  <c r="N81" i="56" s="1"/>
  <c r="Y81" i="56" s="1"/>
  <c r="AH81" i="56" s="1"/>
  <c r="G78" i="48"/>
  <c r="G69" i="56" s="1"/>
  <c r="R69" i="56" s="1"/>
  <c r="AC69" i="56" s="1"/>
  <c r="I56" i="48"/>
  <c r="N12" i="48"/>
  <c r="I25" i="48"/>
  <c r="I26" i="56" s="1"/>
  <c r="T26" i="56" s="1"/>
  <c r="AE26" i="56" s="1"/>
  <c r="N54" i="48"/>
  <c r="K20" i="48"/>
  <c r="M20" i="48"/>
  <c r="J95" i="48"/>
  <c r="N96" i="48"/>
  <c r="K93" i="48"/>
  <c r="K81" i="56" s="1"/>
  <c r="V81" i="56" s="1"/>
  <c r="AE81" i="56" s="1"/>
  <c r="N71" i="48"/>
  <c r="M76" i="48"/>
  <c r="G75" i="48"/>
  <c r="G66" i="56" s="1"/>
  <c r="R66" i="56" s="1"/>
  <c r="AC66" i="56" s="1"/>
  <c r="N49" i="48"/>
  <c r="N45" i="56" s="1"/>
  <c r="Y45" i="56" s="1"/>
  <c r="AH45" i="56" s="1"/>
  <c r="J51" i="48"/>
  <c r="J47" i="56" s="1"/>
  <c r="U47" i="56" s="1"/>
  <c r="AD47" i="56" s="1"/>
  <c r="N52" i="48"/>
  <c r="N48" i="56" s="1"/>
  <c r="Y48" i="56" s="1"/>
  <c r="AH48" i="56" s="1"/>
  <c r="J54" i="48"/>
  <c r="N55" i="48"/>
  <c r="J57" i="48"/>
  <c r="N58" i="48"/>
  <c r="N49" i="56" s="1"/>
  <c r="Y49" i="56" s="1"/>
  <c r="AH49" i="56" s="1"/>
  <c r="J60" i="48"/>
  <c r="H11" i="48"/>
  <c r="K12" i="48"/>
  <c r="K13" i="56" s="1"/>
  <c r="V13" i="56" s="1"/>
  <c r="AG13" i="56" s="1"/>
  <c r="N13" i="48"/>
  <c r="N14" i="56" s="1"/>
  <c r="Y14" i="56" s="1"/>
  <c r="AJ14" i="56" s="1"/>
  <c r="H15" i="48"/>
  <c r="H16" i="56" s="1"/>
  <c r="S16" i="56" s="1"/>
  <c r="AD16" i="56" s="1"/>
  <c r="P19" i="48"/>
  <c r="H23" i="48"/>
  <c r="H24" i="56" s="1"/>
  <c r="S24" i="56" s="1"/>
  <c r="AD24" i="56" s="1"/>
  <c r="H27" i="48"/>
  <c r="H28" i="56" s="1"/>
  <c r="S28" i="56" s="1"/>
  <c r="AD28" i="56" s="1"/>
  <c r="P31" i="48"/>
  <c r="G19" i="48"/>
  <c r="G20" i="56" s="1"/>
  <c r="R20" i="56" s="1"/>
  <c r="AC20" i="56" s="1"/>
  <c r="G31" i="48"/>
  <c r="H72" i="48"/>
  <c r="H63" i="56" s="1"/>
  <c r="S63" i="56" s="1"/>
  <c r="AD63" i="56" s="1"/>
  <c r="I53" i="48"/>
  <c r="M60" i="48"/>
  <c r="H18" i="48"/>
  <c r="H34" i="48"/>
  <c r="J97" i="48"/>
  <c r="J82" i="56" s="1"/>
  <c r="U82" i="56" s="1"/>
  <c r="AD82" i="56" s="1"/>
  <c r="H73" i="48"/>
  <c r="H64" i="56" s="1"/>
  <c r="S64" i="56" s="1"/>
  <c r="AD64" i="56" s="1"/>
  <c r="J50" i="48"/>
  <c r="J46" i="56" s="1"/>
  <c r="U46" i="56" s="1"/>
  <c r="AD46" i="56" s="1"/>
  <c r="J53" i="48"/>
  <c r="J59" i="48"/>
  <c r="L11" i="48"/>
  <c r="L12" i="56" s="1"/>
  <c r="W12" i="56" s="1"/>
  <c r="AH12" i="56" s="1"/>
  <c r="H19" i="48"/>
  <c r="H20" i="56" s="1"/>
  <c r="S20" i="56" s="1"/>
  <c r="AD20" i="56" s="1"/>
  <c r="G23" i="48"/>
  <c r="G24" i="56" s="1"/>
  <c r="R24" i="56" s="1"/>
  <c r="AC24" i="56" s="1"/>
  <c r="J31" i="48"/>
  <c r="G94" i="48"/>
  <c r="K95" i="48"/>
  <c r="G97" i="48"/>
  <c r="G82" i="56" s="1"/>
  <c r="R82" i="56" s="1"/>
  <c r="L93" i="48"/>
  <c r="L81" i="56" s="1"/>
  <c r="W81" i="56" s="1"/>
  <c r="AF81" i="56" s="1"/>
  <c r="O71" i="48"/>
  <c r="N76" i="48"/>
  <c r="G76" i="48"/>
  <c r="G67" i="56" s="1"/>
  <c r="R67" i="56" s="1"/>
  <c r="AC67" i="56" s="1"/>
  <c r="G50" i="48"/>
  <c r="G46" i="56" s="1"/>
  <c r="R46" i="56" s="1"/>
  <c r="AA46" i="56" s="1"/>
  <c r="K51" i="48"/>
  <c r="K47" i="56" s="1"/>
  <c r="V47" i="56" s="1"/>
  <c r="AE47" i="56" s="1"/>
  <c r="G53" i="48"/>
  <c r="K54" i="48"/>
  <c r="G56" i="48"/>
  <c r="K57" i="48"/>
  <c r="G59" i="48"/>
  <c r="K60" i="48"/>
  <c r="I11" i="48"/>
  <c r="I12" i="56" s="1"/>
  <c r="T12" i="56" s="1"/>
  <c r="AE12" i="56" s="1"/>
  <c r="L12" i="48"/>
  <c r="O13" i="48"/>
  <c r="O14" i="56" s="1"/>
  <c r="Z14" i="56" s="1"/>
  <c r="AK14" i="56" s="1"/>
  <c r="H16" i="48"/>
  <c r="H17" i="56" s="1"/>
  <c r="S17" i="56" s="1"/>
  <c r="AD17" i="56" s="1"/>
  <c r="H20" i="48"/>
  <c r="H21" i="56" s="1"/>
  <c r="S21" i="56" s="1"/>
  <c r="AD21" i="56" s="1"/>
  <c r="H24" i="48"/>
  <c r="H25" i="56" s="1"/>
  <c r="S25" i="56" s="1"/>
  <c r="AD25" i="56" s="1"/>
  <c r="H28" i="48"/>
  <c r="H29" i="56" s="1"/>
  <c r="S29" i="56" s="1"/>
  <c r="AD29" i="56" s="1"/>
  <c r="H32" i="48"/>
  <c r="G20" i="48"/>
  <c r="G21" i="56" s="1"/>
  <c r="R21" i="56" s="1"/>
  <c r="AC21" i="56" s="1"/>
  <c r="G32" i="48"/>
  <c r="I94" i="48"/>
  <c r="I97" i="48"/>
  <c r="I82" i="56" s="1"/>
  <c r="T82" i="56" s="1"/>
  <c r="AC82" i="56" s="1"/>
  <c r="P76" i="48"/>
  <c r="I50" i="48"/>
  <c r="I46" i="56" s="1"/>
  <c r="T46" i="56" s="1"/>
  <c r="AC46" i="56" s="1"/>
  <c r="M54" i="48"/>
  <c r="M57" i="48"/>
  <c r="K11" i="48"/>
  <c r="K12" i="56" s="1"/>
  <c r="V12" i="56" s="1"/>
  <c r="AG12" i="56" s="1"/>
  <c r="J20" i="48"/>
  <c r="G22" i="48"/>
  <c r="G23" i="56" s="1"/>
  <c r="R23" i="56" s="1"/>
  <c r="AC23" i="56" s="1"/>
  <c r="J94" i="48"/>
  <c r="G79" i="48"/>
  <c r="J56" i="48"/>
  <c r="N60" i="48"/>
  <c r="I14" i="48"/>
  <c r="I15" i="56" s="1"/>
  <c r="T15" i="56" s="1"/>
  <c r="AE15" i="56" s="1"/>
  <c r="J25" i="48"/>
  <c r="J26" i="56" s="1"/>
  <c r="U26" i="56" s="1"/>
  <c r="AF26" i="56" s="1"/>
  <c r="G11" i="48"/>
  <c r="K14" i="48"/>
  <c r="K15" i="56" s="1"/>
  <c r="V15" i="56" s="1"/>
  <c r="AG15" i="56" s="1"/>
  <c r="H94" i="48"/>
  <c r="L95" i="48"/>
  <c r="H97" i="48"/>
  <c r="H82" i="56" s="1"/>
  <c r="S82" i="56" s="1"/>
  <c r="AB82" i="56" s="1"/>
  <c r="M93" i="48"/>
  <c r="M81" i="56" s="1"/>
  <c r="X81" i="56" s="1"/>
  <c r="AG81" i="56" s="1"/>
  <c r="P71" i="48"/>
  <c r="O76" i="48"/>
  <c r="G77" i="48"/>
  <c r="G68" i="56" s="1"/>
  <c r="R68" i="56" s="1"/>
  <c r="AC68" i="56" s="1"/>
  <c r="H50" i="48"/>
  <c r="H46" i="56" s="1"/>
  <c r="S46" i="56" s="1"/>
  <c r="AB46" i="56" s="1"/>
  <c r="L51" i="48"/>
  <c r="L47" i="56" s="1"/>
  <c r="W47" i="56" s="1"/>
  <c r="AF47" i="56" s="1"/>
  <c r="H53" i="48"/>
  <c r="L54" i="48"/>
  <c r="H56" i="48"/>
  <c r="L57" i="48"/>
  <c r="H59" i="48"/>
  <c r="L60" i="48"/>
  <c r="J11" i="48"/>
  <c r="J12" i="56" s="1"/>
  <c r="U12" i="56" s="1"/>
  <c r="AF12" i="56" s="1"/>
  <c r="M12" i="48"/>
  <c r="M13" i="56" s="1"/>
  <c r="X13" i="56" s="1"/>
  <c r="AI13" i="56" s="1"/>
  <c r="P13" i="48"/>
  <c r="P14" i="56" s="1"/>
  <c r="AA14" i="56" s="1"/>
  <c r="AL14" i="56" s="1"/>
  <c r="H17" i="48"/>
  <c r="I20" i="48"/>
  <c r="H25" i="48"/>
  <c r="H29" i="48"/>
  <c r="H30" i="56" s="1"/>
  <c r="S30" i="56" s="1"/>
  <c r="AD30" i="56" s="1"/>
  <c r="H33" i="48"/>
  <c r="G21" i="48"/>
  <c r="G33" i="48"/>
  <c r="M95" i="48"/>
  <c r="M51" i="48"/>
  <c r="M47" i="56" s="1"/>
  <c r="X47" i="56" s="1"/>
  <c r="AG47" i="56" s="1"/>
  <c r="I59" i="48"/>
  <c r="H14" i="48"/>
  <c r="H30" i="48"/>
  <c r="H31" i="56" s="1"/>
  <c r="S31" i="56" s="1"/>
  <c r="AD31" i="56" s="1"/>
  <c r="G34" i="48"/>
  <c r="N95" i="48"/>
  <c r="H69" i="48"/>
  <c r="H60" i="56" s="1"/>
  <c r="S60" i="56" s="1"/>
  <c r="AD60" i="56" s="1"/>
  <c r="H77" i="48"/>
  <c r="H68" i="56" s="1"/>
  <c r="S68" i="56" s="1"/>
  <c r="AD68" i="56" s="1"/>
  <c r="N51" i="48"/>
  <c r="N47" i="56" s="1"/>
  <c r="Y47" i="56" s="1"/>
  <c r="AH47" i="56" s="1"/>
  <c r="N57" i="48"/>
  <c r="O12" i="48"/>
  <c r="O13" i="56" s="1"/>
  <c r="Z13" i="56" s="1"/>
  <c r="AK13" i="56" s="1"/>
  <c r="H31" i="48"/>
  <c r="H32" i="56" s="1"/>
  <c r="S32" i="56" s="1"/>
  <c r="AD32" i="56" s="1"/>
  <c r="G13" i="48"/>
  <c r="K94" i="48"/>
  <c r="G96" i="48"/>
  <c r="K97" i="48"/>
  <c r="K82" i="56" s="1"/>
  <c r="V82" i="56" s="1"/>
  <c r="AE82" i="56" s="1"/>
  <c r="H70" i="48"/>
  <c r="H74" i="48"/>
  <c r="H78" i="48"/>
  <c r="H69" i="56" s="1"/>
  <c r="S69" i="56" s="1"/>
  <c r="AD69" i="56" s="1"/>
  <c r="G49" i="48"/>
  <c r="G45" i="56" s="1"/>
  <c r="R45" i="56" s="1"/>
  <c r="AA45" i="56" s="1"/>
  <c r="K50" i="48"/>
  <c r="K46" i="56" s="1"/>
  <c r="V46" i="56" s="1"/>
  <c r="AE46" i="56" s="1"/>
  <c r="G52" i="48"/>
  <c r="G48" i="56" s="1"/>
  <c r="R48" i="56" s="1"/>
  <c r="AA48" i="56" s="1"/>
  <c r="K53" i="48"/>
  <c r="G55" i="48"/>
  <c r="K56" i="48"/>
  <c r="G58" i="48"/>
  <c r="G49" i="56" s="1"/>
  <c r="R49" i="56" s="1"/>
  <c r="AA49" i="56" s="1"/>
  <c r="K59" i="48"/>
  <c r="H48" i="48"/>
  <c r="H44" i="56" s="1"/>
  <c r="S44" i="56" s="1"/>
  <c r="AB44" i="56" s="1"/>
  <c r="M11" i="48"/>
  <c r="M12" i="56" s="1"/>
  <c r="X12" i="56" s="1"/>
  <c r="AI12" i="56" s="1"/>
  <c r="P12" i="48"/>
  <c r="J14" i="48"/>
  <c r="I19" i="48"/>
  <c r="L20" i="48"/>
  <c r="K25" i="48"/>
  <c r="K26" i="56" s="1"/>
  <c r="V26" i="56" s="1"/>
  <c r="AG26" i="56" s="1"/>
  <c r="I31" i="48"/>
  <c r="G12" i="48"/>
  <c r="G24" i="48"/>
  <c r="G25" i="56" s="1"/>
  <c r="R25" i="56" s="1"/>
  <c r="AC25" i="56" s="1"/>
  <c r="L94" i="48"/>
  <c r="H96" i="48"/>
  <c r="L97" i="48"/>
  <c r="L82" i="56" s="1"/>
  <c r="W82" i="56" s="1"/>
  <c r="AF82" i="56" s="1"/>
  <c r="H71" i="48"/>
  <c r="H62" i="56" s="1"/>
  <c r="S62" i="56" s="1"/>
  <c r="AD62" i="56" s="1"/>
  <c r="H75" i="48"/>
  <c r="H66" i="56" s="1"/>
  <c r="S66" i="56" s="1"/>
  <c r="AD66" i="56" s="1"/>
  <c r="H79" i="48"/>
  <c r="H70" i="56" s="1"/>
  <c r="S70" i="56" s="1"/>
  <c r="AD70" i="56" s="1"/>
  <c r="H49" i="48"/>
  <c r="H45" i="56" s="1"/>
  <c r="S45" i="56" s="1"/>
  <c r="AB45" i="56" s="1"/>
  <c r="L50" i="48"/>
  <c r="L46" i="56" s="1"/>
  <c r="W46" i="56" s="1"/>
  <c r="AF46" i="56" s="1"/>
  <c r="H52" i="48"/>
  <c r="H48" i="56" s="1"/>
  <c r="S48" i="56" s="1"/>
  <c r="AB48" i="56" s="1"/>
  <c r="L53" i="48"/>
  <c r="H55" i="48"/>
  <c r="L56" i="48"/>
  <c r="H58" i="48"/>
  <c r="H49" i="56" s="1"/>
  <c r="S49" i="56" s="1"/>
  <c r="AB49" i="56" s="1"/>
  <c r="L59" i="48"/>
  <c r="I48" i="48"/>
  <c r="I44" i="56" s="1"/>
  <c r="T44" i="56" s="1"/>
  <c r="AC44" i="56" s="1"/>
  <c r="N11" i="48"/>
  <c r="N12" i="56" s="1"/>
  <c r="Y12" i="56" s="1"/>
  <c r="AJ12" i="56" s="1"/>
  <c r="H13" i="48"/>
  <c r="J19" i="48"/>
  <c r="L25" i="48"/>
  <c r="L26" i="56" s="1"/>
  <c r="W26" i="56" s="1"/>
  <c r="AH26" i="56" s="1"/>
  <c r="G25" i="48"/>
  <c r="N94" i="48"/>
  <c r="J96" i="48"/>
  <c r="N97" i="48"/>
  <c r="N82" i="56" s="1"/>
  <c r="Y82" i="56" s="1"/>
  <c r="AH82" i="56" s="1"/>
  <c r="J71" i="48"/>
  <c r="I76" i="48"/>
  <c r="G71" i="48"/>
  <c r="G62" i="56" s="1"/>
  <c r="R62" i="56" s="1"/>
  <c r="AC62" i="56" s="1"/>
  <c r="J49" i="48"/>
  <c r="J45" i="56" s="1"/>
  <c r="U45" i="56" s="1"/>
  <c r="AD45" i="56" s="1"/>
  <c r="N50" i="48"/>
  <c r="N46" i="56" s="1"/>
  <c r="Y46" i="56" s="1"/>
  <c r="AH46" i="56" s="1"/>
  <c r="J52" i="48"/>
  <c r="J48" i="56" s="1"/>
  <c r="U48" i="56" s="1"/>
  <c r="AD48" i="56" s="1"/>
  <c r="N53" i="48"/>
  <c r="J55" i="48"/>
  <c r="N56" i="48"/>
  <c r="J58" i="48"/>
  <c r="J49" i="56" s="1"/>
  <c r="U49" i="56" s="1"/>
  <c r="AD49" i="56" s="1"/>
  <c r="N59" i="48"/>
  <c r="K48" i="48"/>
  <c r="K44" i="56" s="1"/>
  <c r="V44" i="56" s="1"/>
  <c r="AE44" i="56" s="1"/>
  <c r="P11" i="48"/>
  <c r="P12" i="56" s="1"/>
  <c r="AA12" i="56" s="1"/>
  <c r="AL12" i="56" s="1"/>
  <c r="J13" i="48"/>
  <c r="J14" i="56" s="1"/>
  <c r="U14" i="56" s="1"/>
  <c r="AF14" i="56" s="1"/>
  <c r="M14" i="48"/>
  <c r="M15" i="56" s="1"/>
  <c r="X15" i="56" s="1"/>
  <c r="AI15" i="56" s="1"/>
  <c r="L19" i="48"/>
  <c r="O20" i="48"/>
  <c r="N25" i="48"/>
  <c r="N26" i="56" s="1"/>
  <c r="Y26" i="56" s="1"/>
  <c r="AJ26" i="56" s="1"/>
  <c r="L31" i="48"/>
  <c r="G15" i="48"/>
  <c r="G16" i="56" s="1"/>
  <c r="R16" i="56" s="1"/>
  <c r="AC16" i="56" s="1"/>
  <c r="G27" i="48"/>
  <c r="G28" i="56" s="1"/>
  <c r="R28" i="56" s="1"/>
  <c r="AC28" i="56" s="1"/>
  <c r="G95" i="48"/>
  <c r="K96" i="48"/>
  <c r="H93" i="48"/>
  <c r="H81" i="56" s="1"/>
  <c r="S81" i="56" s="1"/>
  <c r="AB81" i="56" s="1"/>
  <c r="K71" i="48"/>
  <c r="J76" i="48"/>
  <c r="G72" i="48"/>
  <c r="G63" i="56" s="1"/>
  <c r="R63" i="56" s="1"/>
  <c r="AC63" i="56" s="1"/>
  <c r="K49" i="48"/>
  <c r="K45" i="56" s="1"/>
  <c r="V45" i="56" s="1"/>
  <c r="AE45" i="56" s="1"/>
  <c r="G51" i="48"/>
  <c r="G47" i="56" s="1"/>
  <c r="R47" i="56" s="1"/>
  <c r="AA47" i="56" s="1"/>
  <c r="K52" i="48"/>
  <c r="K48" i="56" s="1"/>
  <c r="V48" i="56" s="1"/>
  <c r="AE48" i="56" s="1"/>
  <c r="G54" i="48"/>
  <c r="K55" i="48"/>
  <c r="G57" i="48"/>
  <c r="K58" i="48"/>
  <c r="K49" i="56" s="1"/>
  <c r="V49" i="56" s="1"/>
  <c r="AE49" i="56" s="1"/>
  <c r="G60" i="48"/>
  <c r="L48" i="48"/>
  <c r="L44" i="56" s="1"/>
  <c r="W44" i="56" s="1"/>
  <c r="AF44" i="56" s="1"/>
  <c r="H12" i="48"/>
  <c r="K13" i="48"/>
  <c r="K14" i="56" s="1"/>
  <c r="V14" i="56" s="1"/>
  <c r="AG14" i="56" s="1"/>
  <c r="N14" i="48"/>
  <c r="M19" i="48"/>
  <c r="P20" i="48"/>
  <c r="O25" i="48"/>
  <c r="O26" i="56" s="1"/>
  <c r="Z26" i="56" s="1"/>
  <c r="AK26" i="56" s="1"/>
  <c r="M31" i="48"/>
  <c r="G16" i="48"/>
  <c r="G17" i="56" s="1"/>
  <c r="R17" i="56" s="1"/>
  <c r="AC17" i="56" s="1"/>
  <c r="G28" i="48"/>
  <c r="G29" i="56" s="1"/>
  <c r="R29" i="56" s="1"/>
  <c r="AC29" i="56" s="1"/>
  <c r="M94" i="48"/>
  <c r="I58" i="48"/>
  <c r="I49" i="56" s="1"/>
  <c r="T49" i="56" s="1"/>
  <c r="AC49" i="56" s="1"/>
  <c r="I96" i="48"/>
  <c r="M59" i="48"/>
  <c r="M97" i="48"/>
  <c r="M82" i="56" s="1"/>
  <c r="X82" i="56" s="1"/>
  <c r="AG82" i="56" s="1"/>
  <c r="J48" i="48"/>
  <c r="J44" i="56" s="1"/>
  <c r="U44" i="56" s="1"/>
  <c r="AD44" i="56" s="1"/>
  <c r="I13" i="48"/>
  <c r="I14" i="56" s="1"/>
  <c r="T14" i="56" s="1"/>
  <c r="AE14" i="56" s="1"/>
  <c r="I52" i="48"/>
  <c r="I48" i="56" s="1"/>
  <c r="T48" i="56" s="1"/>
  <c r="AC48" i="56" s="1"/>
  <c r="K31" i="48"/>
  <c r="G14" i="48"/>
  <c r="L14" i="48"/>
  <c r="K19" i="48"/>
  <c r="N20" i="48"/>
  <c r="M25" i="48"/>
  <c r="M26" i="56" s="1"/>
  <c r="X26" i="56" s="1"/>
  <c r="AI26" i="56" s="1"/>
  <c r="I71" i="48"/>
  <c r="O11" i="48"/>
  <c r="O12" i="56" s="1"/>
  <c r="Z12" i="56" s="1"/>
  <c r="AK12" i="56" s="1"/>
  <c r="H76" i="48"/>
  <c r="H67" i="56" s="1"/>
  <c r="S67" i="56" s="1"/>
  <c r="AD67" i="56" s="1"/>
  <c r="G70" i="48"/>
  <c r="I49" i="48"/>
  <c r="I45" i="56" s="1"/>
  <c r="T45" i="56" s="1"/>
  <c r="AC45" i="56" s="1"/>
  <c r="M50" i="48"/>
  <c r="M46" i="56" s="1"/>
  <c r="X46" i="56" s="1"/>
  <c r="AG46" i="56" s="1"/>
  <c r="M53" i="48"/>
  <c r="I55" i="48"/>
  <c r="M56" i="48"/>
  <c r="G26" i="48"/>
  <c r="G27" i="56" s="1"/>
  <c r="R27" i="56" s="1"/>
  <c r="AC27" i="56" s="1"/>
  <c r="BS33" i="56"/>
  <c r="BS42" i="56"/>
  <c r="BS43" i="56"/>
  <c r="BS38" i="56"/>
  <c r="BS37" i="56"/>
  <c r="BS41" i="56"/>
  <c r="BS39" i="56"/>
  <c r="BS36" i="56"/>
  <c r="BS40" i="56"/>
  <c r="BS35" i="56"/>
  <c r="BS34" i="56"/>
  <c r="D269" i="53"/>
  <c r="R269" i="53" s="1"/>
  <c r="F250" i="53"/>
  <c r="T250" i="53" s="1"/>
  <c r="D236" i="53"/>
  <c r="R236" i="53" s="1"/>
  <c r="C251" i="53"/>
  <c r="Q251" i="53" s="1"/>
  <c r="E251" i="53"/>
  <c r="S251" i="53" s="1"/>
  <c r="C225" i="53"/>
  <c r="Q225" i="53" s="1"/>
  <c r="D248" i="53"/>
  <c r="R248" i="53" s="1"/>
  <c r="E248" i="53"/>
  <c r="S248" i="53" s="1"/>
  <c r="C260" i="53"/>
  <c r="Q260" i="53" s="1"/>
  <c r="D260" i="53"/>
  <c r="R260" i="53" s="1"/>
  <c r="C237" i="53"/>
  <c r="Q237" i="53" s="1"/>
  <c r="E237" i="53"/>
  <c r="S237" i="53" s="1"/>
  <c r="C228" i="53"/>
  <c r="Q228" i="53" s="1"/>
  <c r="E269" i="53"/>
  <c r="S269" i="53" s="1"/>
  <c r="G250" i="53"/>
  <c r="U250" i="53" s="1"/>
  <c r="E236" i="53"/>
  <c r="S236" i="53" s="1"/>
  <c r="F269" i="53"/>
  <c r="T269" i="53" s="1"/>
  <c r="F236" i="53"/>
  <c r="T236" i="53" s="1"/>
  <c r="F251" i="53"/>
  <c r="T251" i="53" s="1"/>
  <c r="D225" i="53"/>
  <c r="R225" i="53" s="1"/>
  <c r="E225" i="53"/>
  <c r="S225" i="53" s="1"/>
  <c r="C268" i="53"/>
  <c r="G225" i="53"/>
  <c r="U225" i="53" s="1"/>
  <c r="C226" i="53"/>
  <c r="Q226" i="53" s="1"/>
  <c r="C248" i="53"/>
  <c r="D237" i="53"/>
  <c r="R237" i="53" s="1"/>
  <c r="F237" i="53"/>
  <c r="T237" i="53" s="1"/>
  <c r="F261" i="53"/>
  <c r="T261" i="53" s="1"/>
  <c r="F238" i="53"/>
  <c r="T238" i="53" s="1"/>
  <c r="G269" i="53"/>
  <c r="U269" i="53" s="1"/>
  <c r="D251" i="53"/>
  <c r="R251" i="53" s="1"/>
  <c r="G236" i="53"/>
  <c r="U236" i="53" s="1"/>
  <c r="D268" i="53"/>
  <c r="R268" i="53" s="1"/>
  <c r="C236" i="53"/>
  <c r="G251" i="53"/>
  <c r="U251" i="53" s="1"/>
  <c r="F225" i="53"/>
  <c r="T225" i="53" s="1"/>
  <c r="F248" i="53"/>
  <c r="T248" i="53" s="1"/>
  <c r="G248" i="53"/>
  <c r="U248" i="53" s="1"/>
  <c r="D226" i="53"/>
  <c r="R226" i="53" s="1"/>
  <c r="F226" i="53"/>
  <c r="T226" i="53" s="1"/>
  <c r="C227" i="53"/>
  <c r="Q227" i="53" s="1"/>
  <c r="E227" i="53"/>
  <c r="S227" i="53" s="1"/>
  <c r="E238" i="53"/>
  <c r="S238" i="53" s="1"/>
  <c r="E268" i="53"/>
  <c r="S268" i="53" s="1"/>
  <c r="E226" i="53"/>
  <c r="S226" i="53" s="1"/>
  <c r="G226" i="53"/>
  <c r="U226" i="53" s="1"/>
  <c r="D261" i="53"/>
  <c r="R261" i="53" s="1"/>
  <c r="E261" i="53"/>
  <c r="S261" i="53" s="1"/>
  <c r="G237" i="53"/>
  <c r="U237" i="53" s="1"/>
  <c r="D227" i="53"/>
  <c r="R227" i="53" s="1"/>
  <c r="C238" i="53"/>
  <c r="Q238" i="53" s="1"/>
  <c r="D238" i="53"/>
  <c r="R238" i="53" s="1"/>
  <c r="D259" i="53"/>
  <c r="R259" i="53" s="1"/>
  <c r="G238" i="53"/>
  <c r="U238" i="53" s="1"/>
  <c r="F268" i="53"/>
  <c r="T268" i="53" s="1"/>
  <c r="G268" i="53"/>
  <c r="U268" i="53" s="1"/>
  <c r="D228" i="53"/>
  <c r="R228" i="53" s="1"/>
  <c r="G227" i="53"/>
  <c r="U227" i="53" s="1"/>
  <c r="G261" i="53"/>
  <c r="U261" i="53" s="1"/>
  <c r="F227" i="53"/>
  <c r="T227" i="53" s="1"/>
  <c r="E260" i="53"/>
  <c r="S260" i="53" s="1"/>
  <c r="F260" i="53"/>
  <c r="T260" i="53" s="1"/>
  <c r="G260" i="53"/>
  <c r="U260" i="53" s="1"/>
  <c r="C261" i="53"/>
  <c r="Q261" i="53" s="1"/>
  <c r="F259" i="53"/>
  <c r="T259" i="53" s="1"/>
  <c r="E259" i="53"/>
  <c r="S259" i="53" s="1"/>
  <c r="G259" i="53"/>
  <c r="U259" i="53" s="1"/>
  <c r="C239" i="53"/>
  <c r="Q239" i="53" s="1"/>
  <c r="E228" i="53"/>
  <c r="S228" i="53" s="1"/>
  <c r="C259" i="53"/>
  <c r="D239" i="53"/>
  <c r="R239" i="53" s="1"/>
  <c r="F228" i="53"/>
  <c r="T228" i="53" s="1"/>
  <c r="C249" i="53"/>
  <c r="Q249" i="53" s="1"/>
  <c r="E239" i="53"/>
  <c r="S239" i="53" s="1"/>
  <c r="G228" i="53"/>
  <c r="U228" i="53" s="1"/>
  <c r="C250" i="53"/>
  <c r="Q250" i="53" s="1"/>
  <c r="F240" i="53"/>
  <c r="T240" i="53" s="1"/>
  <c r="E250" i="53"/>
  <c r="S250" i="53" s="1"/>
  <c r="D249" i="53"/>
  <c r="R249" i="53" s="1"/>
  <c r="F239" i="53"/>
  <c r="T239" i="53" s="1"/>
  <c r="D224" i="53"/>
  <c r="R224" i="53" s="1"/>
  <c r="E249" i="53"/>
  <c r="S249" i="53" s="1"/>
  <c r="G239" i="53"/>
  <c r="U239" i="53" s="1"/>
  <c r="S224" i="53"/>
  <c r="F249" i="53"/>
  <c r="T249" i="53" s="1"/>
  <c r="C240" i="53"/>
  <c r="Q240" i="53" s="1"/>
  <c r="F224" i="53"/>
  <c r="T224" i="53" s="1"/>
  <c r="G249" i="53"/>
  <c r="U249" i="53" s="1"/>
  <c r="D240" i="53"/>
  <c r="R240" i="53" s="1"/>
  <c r="G224" i="53"/>
  <c r="U224" i="53" s="1"/>
  <c r="E240" i="53"/>
  <c r="S240" i="53" s="1"/>
  <c r="D250" i="53"/>
  <c r="R250" i="53" s="1"/>
  <c r="C269" i="53"/>
  <c r="Q269" i="53" s="1"/>
  <c r="G240" i="53"/>
  <c r="U240" i="53" s="1"/>
  <c r="K113" i="56"/>
  <c r="V113" i="56" s="1"/>
  <c r="AC113" i="56" s="1"/>
  <c r="I111" i="56"/>
  <c r="T111" i="56" s="1"/>
  <c r="AA111" i="56" s="1"/>
  <c r="I112" i="56"/>
  <c r="T112" i="56" s="1"/>
  <c r="AA112" i="56" s="1"/>
  <c r="G113" i="56"/>
  <c r="R113" i="56" s="1"/>
  <c r="Y113" i="56" s="1"/>
  <c r="L113" i="56"/>
  <c r="W113" i="56" s="1"/>
  <c r="AD113" i="56" s="1"/>
  <c r="G114" i="56"/>
  <c r="R114" i="56" s="1"/>
  <c r="Y114" i="56" s="1"/>
  <c r="H114" i="56"/>
  <c r="S114" i="56" s="1"/>
  <c r="Z114" i="56" s="1"/>
  <c r="I114" i="56"/>
  <c r="T114" i="56" s="1"/>
  <c r="AA114" i="56" s="1"/>
  <c r="K112" i="56"/>
  <c r="V112" i="56" s="1"/>
  <c r="AC112" i="56" s="1"/>
  <c r="L112" i="56"/>
  <c r="W112" i="56" s="1"/>
  <c r="AD112" i="56" s="1"/>
  <c r="J114" i="56"/>
  <c r="U114" i="56" s="1"/>
  <c r="AB114" i="56" s="1"/>
  <c r="J112" i="56"/>
  <c r="U112" i="56" s="1"/>
  <c r="AB112" i="56" s="1"/>
  <c r="K114" i="56"/>
  <c r="V114" i="56" s="1"/>
  <c r="AC114" i="56" s="1"/>
  <c r="H33" i="56"/>
  <c r="S33" i="56" s="1"/>
  <c r="AD33" i="56" s="1"/>
  <c r="L114" i="56"/>
  <c r="W114" i="56" s="1"/>
  <c r="AD114" i="56" s="1"/>
  <c r="H71" i="56"/>
  <c r="S71" i="56" s="1"/>
  <c r="AD71" i="56" s="1"/>
  <c r="G115" i="56"/>
  <c r="R115" i="56" s="1"/>
  <c r="Y115" i="56" s="1"/>
  <c r="H72" i="56"/>
  <c r="S72" i="56" s="1"/>
  <c r="AD72" i="56" s="1"/>
  <c r="H112" i="56"/>
  <c r="S112" i="56" s="1"/>
  <c r="Z112" i="56" s="1"/>
  <c r="H115" i="56"/>
  <c r="S115" i="56" s="1"/>
  <c r="Z115" i="56" s="1"/>
  <c r="I115" i="56"/>
  <c r="T115" i="56" s="1"/>
  <c r="AA115" i="56" s="1"/>
  <c r="J115" i="56"/>
  <c r="U115" i="56" s="1"/>
  <c r="AB115" i="56" s="1"/>
  <c r="H113" i="56"/>
  <c r="S113" i="56" s="1"/>
  <c r="Z113" i="56" s="1"/>
  <c r="K115" i="56"/>
  <c r="V115" i="56" s="1"/>
  <c r="AC115" i="56" s="1"/>
  <c r="G112" i="56"/>
  <c r="R112" i="56" s="1"/>
  <c r="Y112" i="56" s="1"/>
  <c r="J113" i="56"/>
  <c r="U113" i="56" s="1"/>
  <c r="AB113" i="56" s="1"/>
  <c r="L115" i="56"/>
  <c r="W115" i="56" s="1"/>
  <c r="AD115" i="56" s="1"/>
  <c r="H111" i="56"/>
  <c r="S111" i="56" s="1"/>
  <c r="Z111" i="56" s="1"/>
  <c r="J111" i="56"/>
  <c r="U111" i="56" s="1"/>
  <c r="AB111" i="56" s="1"/>
  <c r="K111" i="56"/>
  <c r="V111" i="56" s="1"/>
  <c r="AC111" i="56" s="1"/>
  <c r="L111" i="56"/>
  <c r="W111" i="56" s="1"/>
  <c r="AD111" i="56" s="1"/>
  <c r="I113" i="56"/>
  <c r="T113" i="56" s="1"/>
  <c r="AA113" i="56" s="1"/>
  <c r="G123" i="48"/>
  <c r="P78" i="53"/>
  <c r="Q78" i="53"/>
  <c r="R78" i="53"/>
  <c r="S78" i="53"/>
  <c r="R76" i="53"/>
  <c r="Q73" i="53"/>
  <c r="R73" i="53"/>
  <c r="S73" i="53"/>
  <c r="Q77" i="53"/>
  <c r="P75" i="53"/>
  <c r="S76" i="53"/>
  <c r="Q76" i="53"/>
  <c r="S77" i="53"/>
  <c r="P76" i="53"/>
  <c r="P74" i="53"/>
  <c r="R74" i="53"/>
  <c r="Q74" i="53"/>
  <c r="P77" i="53"/>
  <c r="R77" i="53"/>
  <c r="S74" i="53"/>
  <c r="Q75" i="53"/>
  <c r="R75" i="53"/>
  <c r="S75" i="53"/>
  <c r="N19" i="56"/>
  <c r="Y19" i="56" s="1"/>
  <c r="AJ19" i="56" s="1"/>
  <c r="J18" i="56"/>
  <c r="U18" i="56" s="1"/>
  <c r="AF18" i="56" s="1"/>
  <c r="G93" i="48"/>
  <c r="N22" i="56"/>
  <c r="Y22" i="56" s="1"/>
  <c r="AJ22" i="56" s="1"/>
  <c r="P22" i="56"/>
  <c r="AA22" i="56" s="1"/>
  <c r="AL22" i="56" s="1"/>
  <c r="O65" i="56"/>
  <c r="Z65" i="56" s="1"/>
  <c r="AK65" i="56" s="1"/>
  <c r="L61" i="56"/>
  <c r="W61" i="56" s="1"/>
  <c r="AH61" i="56" s="1"/>
  <c r="N61" i="56"/>
  <c r="Y61" i="56" s="1"/>
  <c r="AJ61" i="56" s="1"/>
  <c r="O19" i="56"/>
  <c r="Z19" i="56" s="1"/>
  <c r="AK19" i="56" s="1"/>
  <c r="I65" i="56"/>
  <c r="T65" i="56" s="1"/>
  <c r="AE65" i="56" s="1"/>
  <c r="G105" i="48"/>
  <c r="G48" i="48"/>
  <c r="P19" i="56"/>
  <c r="AA19" i="56" s="1"/>
  <c r="AL19" i="56" s="1"/>
  <c r="G69" i="48"/>
  <c r="N65" i="56"/>
  <c r="Y65" i="56" s="1"/>
  <c r="AJ65" i="56" s="1"/>
  <c r="M61" i="56"/>
  <c r="X61" i="56" s="1"/>
  <c r="AI61" i="56" s="1"/>
  <c r="H109" i="48"/>
  <c r="H95" i="56" s="1"/>
  <c r="S95" i="56" s="1"/>
  <c r="V95" i="56" s="1"/>
  <c r="H110" i="48"/>
  <c r="H96" i="56" s="1"/>
  <c r="S96" i="56" s="1"/>
  <c r="V96" i="56" s="1"/>
  <c r="K18" i="56"/>
  <c r="V18" i="56" s="1"/>
  <c r="AG18" i="56" s="1"/>
  <c r="G110" i="48"/>
  <c r="G96" i="56" s="1"/>
  <c r="R96" i="56" s="1"/>
  <c r="U96" i="56" s="1"/>
  <c r="K19" i="56"/>
  <c r="V19" i="56" s="1"/>
  <c r="AG19" i="56" s="1"/>
  <c r="L18" i="56"/>
  <c r="W18" i="56" s="1"/>
  <c r="AH18" i="56" s="1"/>
  <c r="P65" i="56"/>
  <c r="AA65" i="56" s="1"/>
  <c r="AL65" i="56" s="1"/>
  <c r="M18" i="56"/>
  <c r="X18" i="56" s="1"/>
  <c r="AI18" i="56" s="1"/>
  <c r="I19" i="56"/>
  <c r="T19" i="56" s="1"/>
  <c r="AE19" i="56" s="1"/>
  <c r="N18" i="56"/>
  <c r="Y18" i="56" s="1"/>
  <c r="AJ18" i="56" s="1"/>
  <c r="I22" i="56"/>
  <c r="T22" i="56" s="1"/>
  <c r="AE22" i="56" s="1"/>
  <c r="H105" i="48"/>
  <c r="H91" i="56" s="1"/>
  <c r="S91" i="56" s="1"/>
  <c r="V91" i="56" s="1"/>
  <c r="M19" i="56"/>
  <c r="X19" i="56" s="1"/>
  <c r="AI19" i="56" s="1"/>
  <c r="O18" i="56"/>
  <c r="Z18" i="56" s="1"/>
  <c r="AK18" i="56" s="1"/>
  <c r="H10" i="48"/>
  <c r="H11" i="56" s="1"/>
  <c r="S11" i="56" s="1"/>
  <c r="AD11" i="56" s="1"/>
  <c r="K61" i="56"/>
  <c r="V61" i="56" s="1"/>
  <c r="AG61" i="56" s="1"/>
  <c r="G109" i="48"/>
  <c r="G95" i="56" s="1"/>
  <c r="R95" i="56" s="1"/>
  <c r="U95" i="56" s="1"/>
  <c r="P61" i="56"/>
  <c r="AA61" i="56" s="1"/>
  <c r="AL61" i="56" s="1"/>
  <c r="I61" i="56"/>
  <c r="T61" i="56" s="1"/>
  <c r="AE61" i="56" s="1"/>
  <c r="P18" i="56"/>
  <c r="AA18" i="56" s="1"/>
  <c r="AL18" i="56" s="1"/>
  <c r="G10" i="48"/>
  <c r="I18" i="56"/>
  <c r="T18" i="56" s="1"/>
  <c r="AE18" i="56" s="1"/>
  <c r="H106" i="48"/>
  <c r="H92" i="56" s="1"/>
  <c r="S92" i="56" s="1"/>
  <c r="V92" i="56" s="1"/>
  <c r="G107" i="48"/>
  <c r="G93" i="56" s="1"/>
  <c r="R93" i="56" s="1"/>
  <c r="U93" i="56" s="1"/>
  <c r="H107" i="48"/>
  <c r="H93" i="56" s="1"/>
  <c r="S93" i="56" s="1"/>
  <c r="V93" i="56" s="1"/>
  <c r="G108" i="48"/>
  <c r="G94" i="56" s="1"/>
  <c r="R94" i="56" s="1"/>
  <c r="U94" i="56" s="1"/>
  <c r="J22" i="56"/>
  <c r="U22" i="56" s="1"/>
  <c r="AF22" i="56" s="1"/>
  <c r="K65" i="56"/>
  <c r="V65" i="56" s="1"/>
  <c r="AG65" i="56" s="1"/>
  <c r="J61" i="56"/>
  <c r="U61" i="56" s="1"/>
  <c r="AF61" i="56" s="1"/>
  <c r="K22" i="56"/>
  <c r="V22" i="56" s="1"/>
  <c r="AG22" i="56" s="1"/>
  <c r="L65" i="56"/>
  <c r="W65" i="56" s="1"/>
  <c r="AH65" i="56" s="1"/>
  <c r="H108" i="48"/>
  <c r="H94" i="56" s="1"/>
  <c r="S94" i="56" s="1"/>
  <c r="V94" i="56" s="1"/>
  <c r="O61" i="56"/>
  <c r="Z61" i="56" s="1"/>
  <c r="AK61" i="56" s="1"/>
  <c r="L22" i="56"/>
  <c r="W22" i="56" s="1"/>
  <c r="AH22" i="56" s="1"/>
  <c r="J19" i="56"/>
  <c r="U19" i="56" s="1"/>
  <c r="AF19" i="56" s="1"/>
  <c r="L19" i="56"/>
  <c r="W19" i="56" s="1"/>
  <c r="AH19" i="56" s="1"/>
  <c r="M22" i="56"/>
  <c r="X22" i="56" s="1"/>
  <c r="AI22" i="56" s="1"/>
  <c r="J65" i="56"/>
  <c r="U65" i="56" s="1"/>
  <c r="AF65" i="56" s="1"/>
  <c r="O22" i="56"/>
  <c r="Z22" i="56" s="1"/>
  <c r="AK22" i="56" s="1"/>
  <c r="G106" i="48"/>
  <c r="G92" i="56" s="1"/>
  <c r="R92" i="56" s="1"/>
  <c r="U92" i="56" s="1"/>
  <c r="M65" i="56"/>
  <c r="X65" i="56" s="1"/>
  <c r="AI65" i="56" s="1"/>
  <c r="G131" i="28"/>
  <c r="G132" i="28"/>
  <c r="G102" i="54" s="1"/>
  <c r="N102" i="54" s="1"/>
  <c r="M157" i="42"/>
  <c r="H141" i="28"/>
  <c r="J139" i="28"/>
  <c r="J141" i="28"/>
  <c r="G158" i="42"/>
  <c r="K141" i="28"/>
  <c r="M141" i="28"/>
  <c r="M139" i="28"/>
  <c r="G156" i="42"/>
  <c r="J140" i="28"/>
  <c r="J157" i="42"/>
  <c r="J158" i="42"/>
  <c r="N141" i="28"/>
  <c r="L111" i="54" s="1"/>
  <c r="K142" i="28"/>
  <c r="M142" i="28"/>
  <c r="G142" i="28"/>
  <c r="N142" i="28"/>
  <c r="L112" i="54" s="1"/>
  <c r="M156" i="42"/>
  <c r="K140" i="28"/>
  <c r="G141" i="28"/>
  <c r="M158" i="42"/>
  <c r="H142" i="28"/>
  <c r="J142" i="28"/>
  <c r="G143" i="28"/>
  <c r="H143" i="28"/>
  <c r="M155" i="42"/>
  <c r="H139" i="28"/>
  <c r="G159" i="42"/>
  <c r="M140" i="28"/>
  <c r="N139" i="28"/>
  <c r="L109" i="54" s="1"/>
  <c r="J159" i="42"/>
  <c r="M143" i="28"/>
  <c r="G140" i="28"/>
  <c r="N155" i="42"/>
  <c r="L127" i="55" s="1"/>
  <c r="S127" i="55" s="1"/>
  <c r="M159" i="42"/>
  <c r="H140" i="28"/>
  <c r="J143" i="28"/>
  <c r="H155" i="42"/>
  <c r="K143" i="28"/>
  <c r="J155" i="42"/>
  <c r="J156" i="42"/>
  <c r="G157" i="42"/>
  <c r="K155" i="42"/>
  <c r="N143" i="28"/>
  <c r="L113" i="54" s="1"/>
  <c r="G139" i="28"/>
  <c r="N140" i="28"/>
  <c r="L110" i="54" s="1"/>
  <c r="G155" i="42"/>
  <c r="K139" i="28"/>
  <c r="D186" i="28"/>
  <c r="D188" i="28"/>
  <c r="D184" i="28"/>
  <c r="D185" i="28"/>
  <c r="D187" i="28"/>
  <c r="X47" i="54"/>
  <c r="Y47" i="54" s="1"/>
  <c r="X75" i="54"/>
  <c r="Y75" i="54" s="1"/>
  <c r="X90" i="54"/>
  <c r="Y90" i="54" s="1"/>
  <c r="I209" i="53"/>
  <c r="T209" i="53" s="1"/>
  <c r="F188" i="53"/>
  <c r="Q188" i="53" s="1"/>
  <c r="H194" i="53"/>
  <c r="S194" i="53" s="1"/>
  <c r="J166" i="53"/>
  <c r="U166" i="53" s="1"/>
  <c r="G173" i="53"/>
  <c r="R173" i="53" s="1"/>
  <c r="I151" i="53"/>
  <c r="T151" i="53" s="1"/>
  <c r="F140" i="53"/>
  <c r="Q140" i="53" s="1"/>
  <c r="H126" i="53"/>
  <c r="T126" i="53" s="1"/>
  <c r="H112" i="53"/>
  <c r="T112" i="53" s="1"/>
  <c r="H99" i="53"/>
  <c r="T99" i="53" s="1"/>
  <c r="H87" i="53"/>
  <c r="T87" i="53" s="1"/>
  <c r="J64" i="53"/>
  <c r="U64" i="53" s="1"/>
  <c r="Q52" i="53"/>
  <c r="F39" i="53"/>
  <c r="Q39" i="53" s="1"/>
  <c r="F27" i="53"/>
  <c r="Q27" i="53" s="1"/>
  <c r="Q15" i="53"/>
  <c r="G116" i="53"/>
  <c r="S116" i="53" s="1"/>
  <c r="Q48" i="53"/>
  <c r="F92" i="53"/>
  <c r="R92" i="53" s="1"/>
  <c r="J191" i="53"/>
  <c r="U191" i="53" s="1"/>
  <c r="F36" i="53"/>
  <c r="Q36" i="53" s="1"/>
  <c r="H207" i="53"/>
  <c r="S207" i="53" s="1"/>
  <c r="H24" i="53"/>
  <c r="S24" i="53" s="1"/>
  <c r="F165" i="53"/>
  <c r="Q165" i="53" s="1"/>
  <c r="P13" i="53"/>
  <c r="E97" i="53"/>
  <c r="H165" i="53"/>
  <c r="S165" i="53" s="1"/>
  <c r="H25" i="53"/>
  <c r="S25" i="53" s="1"/>
  <c r="F187" i="53"/>
  <c r="Q187" i="53" s="1"/>
  <c r="P14" i="53"/>
  <c r="F64" i="53"/>
  <c r="Q64" i="53" s="1"/>
  <c r="H187" i="53"/>
  <c r="S187" i="53" s="1"/>
  <c r="H38" i="53"/>
  <c r="S38" i="53" s="1"/>
  <c r="S14" i="53"/>
  <c r="G194" i="53"/>
  <c r="R194" i="53" s="1"/>
  <c r="J209" i="53"/>
  <c r="U209" i="53" s="1"/>
  <c r="G188" i="53"/>
  <c r="R188" i="53" s="1"/>
  <c r="I194" i="53"/>
  <c r="T194" i="53" s="1"/>
  <c r="F167" i="53"/>
  <c r="Q167" i="53" s="1"/>
  <c r="H173" i="53"/>
  <c r="S173" i="53" s="1"/>
  <c r="J151" i="53"/>
  <c r="U151" i="53" s="1"/>
  <c r="G140" i="53"/>
  <c r="R140" i="53" s="1"/>
  <c r="E127" i="53"/>
  <c r="Q127" i="53" s="1"/>
  <c r="E113" i="53"/>
  <c r="Q113" i="53" s="1"/>
  <c r="E100" i="53"/>
  <c r="Q100" i="53" s="1"/>
  <c r="E88" i="53"/>
  <c r="Q88" i="53" s="1"/>
  <c r="F65" i="53"/>
  <c r="Q65" i="53" s="1"/>
  <c r="F52" i="53"/>
  <c r="R52" i="53" s="1"/>
  <c r="G39" i="53"/>
  <c r="R39" i="53" s="1"/>
  <c r="G27" i="53"/>
  <c r="R27" i="53" s="1"/>
  <c r="R15" i="53"/>
  <c r="E35" i="53"/>
  <c r="P35" i="53" s="1"/>
  <c r="G191" i="53"/>
  <c r="R191" i="53" s="1"/>
  <c r="G35" i="53"/>
  <c r="R35" i="53" s="1"/>
  <c r="H23" i="53"/>
  <c r="S23" i="53" s="1"/>
  <c r="G104" i="53"/>
  <c r="S104" i="53" s="1"/>
  <c r="J170" i="53"/>
  <c r="U170" i="53" s="1"/>
  <c r="R124" i="53"/>
  <c r="G150" i="53"/>
  <c r="R150" i="53" s="1"/>
  <c r="H110" i="53"/>
  <c r="T110" i="53" s="1"/>
  <c r="I150" i="53"/>
  <c r="T150" i="53" s="1"/>
  <c r="E125" i="53"/>
  <c r="Q125" i="53" s="1"/>
  <c r="F98" i="53"/>
  <c r="R98" i="53" s="1"/>
  <c r="S13" i="53"/>
  <c r="G125" i="53"/>
  <c r="S125" i="53" s="1"/>
  <c r="H125" i="53"/>
  <c r="T125" i="53" s="1"/>
  <c r="G38" i="53"/>
  <c r="R38" i="53" s="1"/>
  <c r="I187" i="53"/>
  <c r="T187" i="53" s="1"/>
  <c r="F210" i="53"/>
  <c r="Q210" i="53" s="1"/>
  <c r="H188" i="53"/>
  <c r="S188" i="53" s="1"/>
  <c r="J194" i="53"/>
  <c r="U194" i="53" s="1"/>
  <c r="G167" i="53"/>
  <c r="R167" i="53" s="1"/>
  <c r="I173" i="53"/>
  <c r="T173" i="53" s="1"/>
  <c r="F152" i="53"/>
  <c r="Q152" i="53" s="1"/>
  <c r="H140" i="53"/>
  <c r="S140" i="53" s="1"/>
  <c r="R127" i="53"/>
  <c r="F113" i="53"/>
  <c r="R113" i="53" s="1"/>
  <c r="F100" i="53"/>
  <c r="R100" i="53" s="1"/>
  <c r="F88" i="53"/>
  <c r="R88" i="53" s="1"/>
  <c r="G65" i="53"/>
  <c r="R65" i="53" s="1"/>
  <c r="G52" i="53"/>
  <c r="S52" i="53" s="1"/>
  <c r="H39" i="53"/>
  <c r="S39" i="53" s="1"/>
  <c r="H27" i="53"/>
  <c r="S27" i="53" s="1"/>
  <c r="S15" i="53"/>
  <c r="E23" i="53"/>
  <c r="P23" i="53" s="1"/>
  <c r="I197" i="53"/>
  <c r="T197" i="53" s="1"/>
  <c r="F48" i="53"/>
  <c r="R48" i="53" s="1"/>
  <c r="G213" i="53"/>
  <c r="R213" i="53" s="1"/>
  <c r="E24" i="53"/>
  <c r="P24" i="53" s="1"/>
  <c r="F192" i="53"/>
  <c r="Q192" i="53" s="1"/>
  <c r="F97" i="53"/>
  <c r="R97" i="53" s="1"/>
  <c r="G171" i="53"/>
  <c r="R171" i="53" s="1"/>
  <c r="E37" i="53"/>
  <c r="P37" i="53" s="1"/>
  <c r="J192" i="53"/>
  <c r="U192" i="53" s="1"/>
  <c r="F50" i="53"/>
  <c r="R50" i="53" s="1"/>
  <c r="F150" i="53"/>
  <c r="G111" i="53"/>
  <c r="S111" i="53" s="1"/>
  <c r="H172" i="53"/>
  <c r="S172" i="53" s="1"/>
  <c r="G64" i="53"/>
  <c r="R64" i="53" s="1"/>
  <c r="H166" i="53"/>
  <c r="S166" i="53" s="1"/>
  <c r="G99" i="53"/>
  <c r="S99" i="53" s="1"/>
  <c r="G210" i="53"/>
  <c r="R210" i="53" s="1"/>
  <c r="I188" i="53"/>
  <c r="T188" i="53" s="1"/>
  <c r="Q195" i="53"/>
  <c r="H167" i="53"/>
  <c r="S167" i="53" s="1"/>
  <c r="J173" i="53"/>
  <c r="U173" i="53" s="1"/>
  <c r="G152" i="53"/>
  <c r="R152" i="53" s="1"/>
  <c r="I140" i="53"/>
  <c r="T140" i="53" s="1"/>
  <c r="G127" i="53"/>
  <c r="S127" i="53" s="1"/>
  <c r="G113" i="53"/>
  <c r="S113" i="53" s="1"/>
  <c r="G100" i="53"/>
  <c r="S100" i="53" s="1"/>
  <c r="G88" i="53"/>
  <c r="S88" i="53" s="1"/>
  <c r="H65" i="53"/>
  <c r="S65" i="53" s="1"/>
  <c r="E53" i="53"/>
  <c r="P53" i="53" s="1"/>
  <c r="E40" i="53"/>
  <c r="P40" i="53" s="1"/>
  <c r="E28" i="53"/>
  <c r="P28" i="53" s="1"/>
  <c r="P16" i="53"/>
  <c r="J154" i="53"/>
  <c r="U154" i="53" s="1"/>
  <c r="E117" i="53"/>
  <c r="Q117" i="53" s="1"/>
  <c r="H170" i="53"/>
  <c r="S170" i="53" s="1"/>
  <c r="E49" i="53"/>
  <c r="P49" i="53" s="1"/>
  <c r="I213" i="53"/>
  <c r="T213" i="53" s="1"/>
  <c r="Q12" i="53"/>
  <c r="I62" i="53"/>
  <c r="T62" i="53" s="1"/>
  <c r="F186" i="53"/>
  <c r="E50" i="53"/>
  <c r="P50" i="53" s="1"/>
  <c r="G165" i="53"/>
  <c r="R165" i="53" s="1"/>
  <c r="I165" i="53"/>
  <c r="T165" i="53" s="1"/>
  <c r="J63" i="53"/>
  <c r="U63" i="53" s="1"/>
  <c r="I193" i="53"/>
  <c r="T193" i="53" s="1"/>
  <c r="G26" i="53"/>
  <c r="R26" i="53" s="1"/>
  <c r="G209" i="53"/>
  <c r="R209" i="53" s="1"/>
  <c r="E39" i="53"/>
  <c r="P39" i="53" s="1"/>
  <c r="H210" i="53"/>
  <c r="S210" i="53" s="1"/>
  <c r="J188" i="53"/>
  <c r="U188" i="53" s="1"/>
  <c r="G195" i="53"/>
  <c r="R195" i="53" s="1"/>
  <c r="I167" i="53"/>
  <c r="T167" i="53" s="1"/>
  <c r="F174" i="53"/>
  <c r="Q174" i="53" s="1"/>
  <c r="H152" i="53"/>
  <c r="S152" i="53" s="1"/>
  <c r="J140" i="53"/>
  <c r="U140" i="53" s="1"/>
  <c r="H127" i="53"/>
  <c r="T127" i="53" s="1"/>
  <c r="H113" i="53"/>
  <c r="T113" i="53" s="1"/>
  <c r="H100" i="53"/>
  <c r="T100" i="53" s="1"/>
  <c r="H88" i="53"/>
  <c r="T88" i="53" s="1"/>
  <c r="I65" i="53"/>
  <c r="T65" i="53" s="1"/>
  <c r="Q53" i="53"/>
  <c r="F40" i="53"/>
  <c r="Q40" i="53" s="1"/>
  <c r="F28" i="53"/>
  <c r="Q28" i="53" s="1"/>
  <c r="Q16" i="53"/>
  <c r="P17" i="53"/>
  <c r="E48" i="53"/>
  <c r="P48" i="53" s="1"/>
  <c r="H176" i="53"/>
  <c r="S176" i="53" s="1"/>
  <c r="J66" i="53"/>
  <c r="U66" i="53" s="1"/>
  <c r="I191" i="53"/>
  <c r="T191" i="53" s="1"/>
  <c r="G117" i="53"/>
  <c r="S117" i="53" s="1"/>
  <c r="G177" i="53"/>
  <c r="R177" i="53" s="1"/>
  <c r="F49" i="53"/>
  <c r="R49" i="53" s="1"/>
  <c r="H192" i="53"/>
  <c r="S192" i="53" s="1"/>
  <c r="H85" i="53"/>
  <c r="T85" i="53" s="1"/>
  <c r="I171" i="53"/>
  <c r="T171" i="53" s="1"/>
  <c r="Q13" i="53"/>
  <c r="H63" i="53"/>
  <c r="S63" i="53" s="1"/>
  <c r="R13" i="53"/>
  <c r="H208" i="53"/>
  <c r="S208" i="53" s="1"/>
  <c r="E26" i="53"/>
  <c r="P26" i="53" s="1"/>
  <c r="J208" i="53"/>
  <c r="U208" i="53" s="1"/>
  <c r="I139" i="53"/>
  <c r="T139" i="53" s="1"/>
  <c r="G87" i="53"/>
  <c r="S87" i="53" s="1"/>
  <c r="I210" i="53"/>
  <c r="T210" i="53" s="1"/>
  <c r="F189" i="53"/>
  <c r="Q189" i="53" s="1"/>
  <c r="H195" i="53"/>
  <c r="S195" i="53" s="1"/>
  <c r="J167" i="53"/>
  <c r="U167" i="53" s="1"/>
  <c r="G174" i="53"/>
  <c r="R174" i="53" s="1"/>
  <c r="I152" i="53"/>
  <c r="T152" i="53" s="1"/>
  <c r="F141" i="53"/>
  <c r="Q141" i="53" s="1"/>
  <c r="E128" i="53"/>
  <c r="Q128" i="53" s="1"/>
  <c r="E114" i="53"/>
  <c r="Q114" i="53" s="1"/>
  <c r="E101" i="53"/>
  <c r="Q101" i="53" s="1"/>
  <c r="E89" i="53"/>
  <c r="Q89" i="53" s="1"/>
  <c r="U65" i="53"/>
  <c r="F53" i="53"/>
  <c r="R53" i="53" s="1"/>
  <c r="G40" i="53"/>
  <c r="R40" i="53" s="1"/>
  <c r="G28" i="53"/>
  <c r="R28" i="53" s="1"/>
  <c r="R16" i="53"/>
  <c r="G103" i="53"/>
  <c r="S103" i="53" s="1"/>
  <c r="F35" i="53"/>
  <c r="Q35" i="53" s="1"/>
  <c r="F213" i="53"/>
  <c r="Q213" i="53" s="1"/>
  <c r="F104" i="53"/>
  <c r="R104" i="53" s="1"/>
  <c r="H155" i="53"/>
  <c r="S155" i="53" s="1"/>
  <c r="I155" i="53"/>
  <c r="T155" i="53" s="1"/>
  <c r="F110" i="53"/>
  <c r="R110" i="53" s="1"/>
  <c r="I138" i="53"/>
  <c r="T138" i="53" s="1"/>
  <c r="H124" i="53"/>
  <c r="T124" i="53" s="1"/>
  <c r="E124" i="53"/>
  <c r="E111" i="53"/>
  <c r="Q111" i="53" s="1"/>
  <c r="F172" i="53"/>
  <c r="Q172" i="53" s="1"/>
  <c r="G86" i="53"/>
  <c r="S86" i="53" s="1"/>
  <c r="F164" i="53"/>
  <c r="F51" i="53"/>
  <c r="R51" i="53" s="1"/>
  <c r="Q194" i="53"/>
  <c r="J210" i="53"/>
  <c r="U210" i="53" s="1"/>
  <c r="G189" i="53"/>
  <c r="R189" i="53" s="1"/>
  <c r="I195" i="53"/>
  <c r="T195" i="53" s="1"/>
  <c r="F168" i="53"/>
  <c r="Q168" i="53" s="1"/>
  <c r="H174" i="53"/>
  <c r="S174" i="53" s="1"/>
  <c r="J152" i="53"/>
  <c r="U152" i="53" s="1"/>
  <c r="G141" i="53"/>
  <c r="R141" i="53" s="1"/>
  <c r="R128" i="53"/>
  <c r="F114" i="53"/>
  <c r="R114" i="53" s="1"/>
  <c r="F101" i="53"/>
  <c r="R101" i="53" s="1"/>
  <c r="F89" i="53"/>
  <c r="R89" i="53" s="1"/>
  <c r="F66" i="53"/>
  <c r="Q66" i="53" s="1"/>
  <c r="G53" i="53"/>
  <c r="S53" i="53" s="1"/>
  <c r="H40" i="53"/>
  <c r="S40" i="53" s="1"/>
  <c r="H28" i="53"/>
  <c r="S28" i="53" s="1"/>
  <c r="S16" i="53"/>
  <c r="E29" i="53"/>
  <c r="P29" i="53" s="1"/>
  <c r="P11" i="53"/>
  <c r="J212" i="53"/>
  <c r="U212" i="53" s="1"/>
  <c r="Q11" i="53"/>
  <c r="F155" i="53"/>
  <c r="Q155" i="53" s="1"/>
  <c r="J176" i="53"/>
  <c r="U176" i="53" s="1"/>
  <c r="G131" i="53"/>
  <c r="S131" i="53" s="1"/>
  <c r="Q49" i="53"/>
  <c r="F171" i="53"/>
  <c r="Q171" i="53" s="1"/>
  <c r="G49" i="53"/>
  <c r="S49" i="53" s="1"/>
  <c r="I192" i="53"/>
  <c r="T192" i="53" s="1"/>
  <c r="G63" i="53"/>
  <c r="R63" i="53" s="1"/>
  <c r="H164" i="53"/>
  <c r="S164" i="53" s="1"/>
  <c r="F86" i="53"/>
  <c r="R86" i="53" s="1"/>
  <c r="F139" i="53"/>
  <c r="Q139" i="53" s="1"/>
  <c r="G139" i="53"/>
  <c r="R139" i="53" s="1"/>
  <c r="E126" i="53"/>
  <c r="Q126" i="53" s="1"/>
  <c r="G151" i="53"/>
  <c r="R151" i="53" s="1"/>
  <c r="I64" i="53"/>
  <c r="T64" i="53" s="1"/>
  <c r="F211" i="53"/>
  <c r="Q211" i="53" s="1"/>
  <c r="H189" i="53"/>
  <c r="S189" i="53" s="1"/>
  <c r="J195" i="53"/>
  <c r="U195" i="53" s="1"/>
  <c r="G168" i="53"/>
  <c r="R168" i="53" s="1"/>
  <c r="I174" i="53"/>
  <c r="T174" i="53" s="1"/>
  <c r="F153" i="53"/>
  <c r="Q153" i="53" s="1"/>
  <c r="H141" i="53"/>
  <c r="S141" i="53" s="1"/>
  <c r="G128" i="53"/>
  <c r="S128" i="53" s="1"/>
  <c r="G114" i="53"/>
  <c r="S114" i="53" s="1"/>
  <c r="G101" i="53"/>
  <c r="S101" i="53" s="1"/>
  <c r="G89" i="53"/>
  <c r="S89" i="53" s="1"/>
  <c r="G66" i="53"/>
  <c r="R66" i="53" s="1"/>
  <c r="E54" i="53"/>
  <c r="P54" i="53" s="1"/>
  <c r="E41" i="53"/>
  <c r="P41" i="53" s="1"/>
  <c r="U197" i="53"/>
  <c r="G48" i="53"/>
  <c r="S48" i="53" s="1"/>
  <c r="H186" i="53"/>
  <c r="S186" i="53" s="1"/>
  <c r="H117" i="53"/>
  <c r="T117" i="53" s="1"/>
  <c r="J186" i="53"/>
  <c r="U186" i="53" s="1"/>
  <c r="G124" i="53"/>
  <c r="S124" i="53" s="1"/>
  <c r="H150" i="53"/>
  <c r="S150" i="53" s="1"/>
  <c r="E110" i="53"/>
  <c r="J171" i="53"/>
  <c r="U171" i="53" s="1"/>
  <c r="H193" i="53"/>
  <c r="S193" i="53" s="1"/>
  <c r="E112" i="53"/>
  <c r="Q112" i="53" s="1"/>
  <c r="F173" i="53"/>
  <c r="Q173" i="53" s="1"/>
  <c r="G211" i="53"/>
  <c r="R211" i="53" s="1"/>
  <c r="I189" i="53"/>
  <c r="T189" i="53" s="1"/>
  <c r="Q196" i="53"/>
  <c r="H168" i="53"/>
  <c r="S168" i="53" s="1"/>
  <c r="J174" i="53"/>
  <c r="U174" i="53" s="1"/>
  <c r="G153" i="53"/>
  <c r="R153" i="53" s="1"/>
  <c r="I141" i="53"/>
  <c r="T141" i="53" s="1"/>
  <c r="H128" i="53"/>
  <c r="T128" i="53" s="1"/>
  <c r="H114" i="53"/>
  <c r="T114" i="53" s="1"/>
  <c r="H101" i="53"/>
  <c r="T101" i="53" s="1"/>
  <c r="H89" i="53"/>
  <c r="T89" i="53" s="1"/>
  <c r="H66" i="53"/>
  <c r="S66" i="53" s="1"/>
  <c r="Q54" i="53"/>
  <c r="F41" i="53"/>
  <c r="Q41" i="53" s="1"/>
  <c r="F29" i="53"/>
  <c r="Q29" i="53" s="1"/>
  <c r="Q17" i="53"/>
  <c r="H116" i="53"/>
  <c r="T116" i="53" s="1"/>
  <c r="E131" i="53"/>
  <c r="Q131" i="53" s="1"/>
  <c r="G155" i="53"/>
  <c r="R155" i="53" s="1"/>
  <c r="G62" i="53"/>
  <c r="R62" i="53" s="1"/>
  <c r="I186" i="53"/>
  <c r="T186" i="53" s="1"/>
  <c r="G24" i="53"/>
  <c r="R24" i="53" s="1"/>
  <c r="G206" i="53"/>
  <c r="R206" i="53" s="1"/>
  <c r="F63" i="53"/>
  <c r="Q63" i="53" s="1"/>
  <c r="F208" i="53"/>
  <c r="Q208" i="53" s="1"/>
  <c r="G25" i="53"/>
  <c r="R25" i="53" s="1"/>
  <c r="F206" i="53"/>
  <c r="E38" i="53"/>
  <c r="P38" i="53" s="1"/>
  <c r="F166" i="53"/>
  <c r="Q166" i="53" s="1"/>
  <c r="E87" i="53"/>
  <c r="Q87" i="53" s="1"/>
  <c r="J172" i="53"/>
  <c r="U172" i="53" s="1"/>
  <c r="E52" i="53"/>
  <c r="P52" i="53" s="1"/>
  <c r="H211" i="53"/>
  <c r="S211" i="53" s="1"/>
  <c r="J189" i="53"/>
  <c r="U189" i="53" s="1"/>
  <c r="G196" i="53"/>
  <c r="R196" i="53" s="1"/>
  <c r="I168" i="53"/>
  <c r="T168" i="53" s="1"/>
  <c r="F175" i="53"/>
  <c r="Q175" i="53" s="1"/>
  <c r="H153" i="53"/>
  <c r="S153" i="53" s="1"/>
  <c r="J141" i="53"/>
  <c r="U141" i="53" s="1"/>
  <c r="E129" i="53"/>
  <c r="Q129" i="53" s="1"/>
  <c r="E115" i="53"/>
  <c r="Q115" i="53" s="1"/>
  <c r="E102" i="53"/>
  <c r="Q102" i="53" s="1"/>
  <c r="E90" i="53"/>
  <c r="Q90" i="53" s="1"/>
  <c r="I66" i="53"/>
  <c r="T66" i="53" s="1"/>
  <c r="F54" i="53"/>
  <c r="R54" i="53" s="1"/>
  <c r="G41" i="53"/>
  <c r="R41" i="53" s="1"/>
  <c r="G29" i="53"/>
  <c r="R29" i="53" s="1"/>
  <c r="R17" i="53"/>
  <c r="H91" i="53"/>
  <c r="T91" i="53" s="1"/>
  <c r="I176" i="53"/>
  <c r="T176" i="53" s="1"/>
  <c r="F62" i="53"/>
  <c r="Q62" i="53" s="1"/>
  <c r="F177" i="53"/>
  <c r="Q177" i="53" s="1"/>
  <c r="H62" i="53"/>
  <c r="S62" i="53" s="1"/>
  <c r="G192" i="53"/>
  <c r="R192" i="53" s="1"/>
  <c r="J62" i="53"/>
  <c r="U62" i="53" s="1"/>
  <c r="J207" i="53"/>
  <c r="U207" i="53" s="1"/>
  <c r="F25" i="53"/>
  <c r="Q25" i="53" s="1"/>
  <c r="G208" i="53"/>
  <c r="R208" i="53" s="1"/>
  <c r="I63" i="53"/>
  <c r="T63" i="53" s="1"/>
  <c r="G172" i="53"/>
  <c r="R172" i="53" s="1"/>
  <c r="H86" i="53"/>
  <c r="T86" i="53" s="1"/>
  <c r="H139" i="53"/>
  <c r="S139" i="53" s="1"/>
  <c r="F112" i="53"/>
  <c r="R112" i="53" s="1"/>
  <c r="G112" i="53"/>
  <c r="S112" i="53" s="1"/>
  <c r="I211" i="53"/>
  <c r="T211" i="53" s="1"/>
  <c r="F190" i="53"/>
  <c r="Q190" i="53" s="1"/>
  <c r="H196" i="53"/>
  <c r="S196" i="53" s="1"/>
  <c r="J168" i="53"/>
  <c r="U168" i="53" s="1"/>
  <c r="G175" i="53"/>
  <c r="R175" i="53" s="1"/>
  <c r="I153" i="53"/>
  <c r="T153" i="53" s="1"/>
  <c r="F142" i="53"/>
  <c r="Q142" i="53" s="1"/>
  <c r="R129" i="53"/>
  <c r="F115" i="53"/>
  <c r="R115" i="53" s="1"/>
  <c r="F102" i="53"/>
  <c r="R102" i="53" s="1"/>
  <c r="F90" i="53"/>
  <c r="R90" i="53" s="1"/>
  <c r="G61" i="53"/>
  <c r="R61" i="53" s="1"/>
  <c r="G54" i="53"/>
  <c r="S54" i="53" s="1"/>
  <c r="H41" i="53"/>
  <c r="S41" i="53" s="1"/>
  <c r="H29" i="53"/>
  <c r="S29" i="53" s="1"/>
  <c r="S17" i="53"/>
  <c r="H103" i="53"/>
  <c r="T103" i="53" s="1"/>
  <c r="H143" i="53"/>
  <c r="S143" i="53" s="1"/>
  <c r="H35" i="53"/>
  <c r="S35" i="53" s="1"/>
  <c r="H213" i="53"/>
  <c r="S213" i="53" s="1"/>
  <c r="F24" i="53"/>
  <c r="Q24" i="53" s="1"/>
  <c r="J213" i="53"/>
  <c r="U213" i="53" s="1"/>
  <c r="H36" i="53"/>
  <c r="S36" i="53" s="1"/>
  <c r="H206" i="53"/>
  <c r="S206" i="53" s="1"/>
  <c r="Q50" i="53"/>
  <c r="F193" i="53"/>
  <c r="Q193" i="53" s="1"/>
  <c r="H37" i="53"/>
  <c r="S37" i="53" s="1"/>
  <c r="I208" i="53"/>
  <c r="T208" i="53" s="1"/>
  <c r="Q51" i="53"/>
  <c r="G166" i="53"/>
  <c r="R166" i="53" s="1"/>
  <c r="R14" i="53"/>
  <c r="F99" i="53"/>
  <c r="R99" i="53" s="1"/>
  <c r="J139" i="53"/>
  <c r="U139" i="53" s="1"/>
  <c r="J211" i="53"/>
  <c r="U211" i="53" s="1"/>
  <c r="G190" i="53"/>
  <c r="R190" i="53" s="1"/>
  <c r="I196" i="53"/>
  <c r="T196" i="53" s="1"/>
  <c r="F169" i="53"/>
  <c r="Q169" i="53" s="1"/>
  <c r="H175" i="53"/>
  <c r="S175" i="53" s="1"/>
  <c r="J153" i="53"/>
  <c r="U153" i="53" s="1"/>
  <c r="G142" i="53"/>
  <c r="R142" i="53" s="1"/>
  <c r="G129" i="53"/>
  <c r="S129" i="53" s="1"/>
  <c r="G115" i="53"/>
  <c r="S115" i="53" s="1"/>
  <c r="G102" i="53"/>
  <c r="S102" i="53" s="1"/>
  <c r="G90" i="53"/>
  <c r="S90" i="53" s="1"/>
  <c r="H61" i="53"/>
  <c r="S61" i="53" s="1"/>
  <c r="Q47" i="53"/>
  <c r="F34" i="53"/>
  <c r="Q34" i="53" s="1"/>
  <c r="F22" i="53"/>
  <c r="Q22" i="53" s="1"/>
  <c r="H130" i="53"/>
  <c r="T130" i="53" s="1"/>
  <c r="E104" i="53"/>
  <c r="Q104" i="53" s="1"/>
  <c r="R131" i="53"/>
  <c r="S11" i="53"/>
  <c r="G92" i="53"/>
  <c r="S92" i="53" s="1"/>
  <c r="G138" i="53"/>
  <c r="R138" i="53" s="1"/>
  <c r="H138" i="53"/>
  <c r="S138" i="53" s="1"/>
  <c r="G97" i="53"/>
  <c r="S97" i="53" s="1"/>
  <c r="J138" i="53"/>
  <c r="U138" i="53" s="1"/>
  <c r="F138" i="53"/>
  <c r="E98" i="53"/>
  <c r="Q98" i="53" s="1"/>
  <c r="I164" i="53"/>
  <c r="T164" i="53" s="1"/>
  <c r="H111" i="53"/>
  <c r="T111" i="53" s="1"/>
  <c r="F151" i="53"/>
  <c r="Q151" i="53" s="1"/>
  <c r="G51" i="53"/>
  <c r="S51" i="53" s="1"/>
  <c r="J187" i="53"/>
  <c r="U187" i="53" s="1"/>
  <c r="F212" i="53"/>
  <c r="Q212" i="53" s="1"/>
  <c r="H190" i="53"/>
  <c r="S190" i="53" s="1"/>
  <c r="J196" i="53"/>
  <c r="U196" i="53" s="1"/>
  <c r="G169" i="53"/>
  <c r="R169" i="53" s="1"/>
  <c r="I175" i="53"/>
  <c r="T175" i="53" s="1"/>
  <c r="F154" i="53"/>
  <c r="Q154" i="53" s="1"/>
  <c r="H142" i="53"/>
  <c r="S142" i="53" s="1"/>
  <c r="H129" i="53"/>
  <c r="T129" i="53" s="1"/>
  <c r="H115" i="53"/>
  <c r="T115" i="53" s="1"/>
  <c r="H102" i="53"/>
  <c r="T102" i="53" s="1"/>
  <c r="H90" i="53"/>
  <c r="T90" i="53" s="1"/>
  <c r="I61" i="53"/>
  <c r="T61" i="53" s="1"/>
  <c r="F47" i="53"/>
  <c r="R47" i="53" s="1"/>
  <c r="G34" i="53"/>
  <c r="R34" i="53" s="1"/>
  <c r="G22" i="53"/>
  <c r="R22" i="53" s="1"/>
  <c r="R10" i="53"/>
  <c r="F170" i="53"/>
  <c r="Q170" i="53" s="1"/>
  <c r="G23" i="53"/>
  <c r="R23" i="53" s="1"/>
  <c r="G186" i="53"/>
  <c r="R186" i="53" s="1"/>
  <c r="E36" i="53"/>
  <c r="P36" i="53" s="1"/>
  <c r="G207" i="53"/>
  <c r="R207" i="53" s="1"/>
  <c r="G36" i="53"/>
  <c r="R36" i="53" s="1"/>
  <c r="R12" i="53"/>
  <c r="I207" i="53"/>
  <c r="T207" i="53" s="1"/>
  <c r="S12" i="53"/>
  <c r="E25" i="53"/>
  <c r="P25" i="53" s="1"/>
  <c r="I206" i="53"/>
  <c r="T206" i="53" s="1"/>
  <c r="G37" i="53"/>
  <c r="R37" i="53" s="1"/>
  <c r="G193" i="53"/>
  <c r="R193" i="53" s="1"/>
  <c r="E51" i="53"/>
  <c r="P51" i="53" s="1"/>
  <c r="G187" i="53"/>
  <c r="R187" i="53" s="1"/>
  <c r="E99" i="53"/>
  <c r="Q99" i="53" s="1"/>
  <c r="F87" i="53"/>
  <c r="R87" i="53" s="1"/>
  <c r="H151" i="53"/>
  <c r="S151" i="53" s="1"/>
  <c r="P15" i="53"/>
  <c r="G212" i="53"/>
  <c r="R212" i="53" s="1"/>
  <c r="I190" i="53"/>
  <c r="T190" i="53" s="1"/>
  <c r="Q197" i="53"/>
  <c r="H169" i="53"/>
  <c r="S169" i="53" s="1"/>
  <c r="J175" i="53"/>
  <c r="U175" i="53" s="1"/>
  <c r="G154" i="53"/>
  <c r="R154" i="53" s="1"/>
  <c r="I142" i="53"/>
  <c r="T142" i="53" s="1"/>
  <c r="E130" i="53"/>
  <c r="Q130" i="53" s="1"/>
  <c r="E116" i="53"/>
  <c r="Q116" i="53" s="1"/>
  <c r="E103" i="53"/>
  <c r="Q103" i="53" s="1"/>
  <c r="E91" i="53"/>
  <c r="Q91" i="53" s="1"/>
  <c r="J61" i="53"/>
  <c r="U61" i="53" s="1"/>
  <c r="H34" i="53"/>
  <c r="S34" i="53" s="1"/>
  <c r="H22" i="53"/>
  <c r="S22" i="53" s="1"/>
  <c r="S10" i="53"/>
  <c r="G143" i="53"/>
  <c r="R143" i="53" s="1"/>
  <c r="E92" i="53"/>
  <c r="Q92" i="53" s="1"/>
  <c r="I143" i="53"/>
  <c r="T143" i="53" s="1"/>
  <c r="J143" i="53"/>
  <c r="U143" i="53" s="1"/>
  <c r="H92" i="53"/>
  <c r="T92" i="53" s="1"/>
  <c r="J155" i="53"/>
  <c r="U155" i="53" s="1"/>
  <c r="G85" i="53"/>
  <c r="S85" i="53" s="1"/>
  <c r="J177" i="53"/>
  <c r="U177" i="53" s="1"/>
  <c r="F37" i="53"/>
  <c r="Q37" i="53" s="1"/>
  <c r="J206" i="53"/>
  <c r="U206" i="53" s="1"/>
  <c r="G50" i="53"/>
  <c r="S50" i="53" s="1"/>
  <c r="J165" i="53"/>
  <c r="U165" i="53" s="1"/>
  <c r="F26" i="53"/>
  <c r="Q26" i="53" s="1"/>
  <c r="F209" i="53"/>
  <c r="Q209" i="53" s="1"/>
  <c r="H26" i="53"/>
  <c r="S26" i="53" s="1"/>
  <c r="I166" i="53"/>
  <c r="T166" i="53" s="1"/>
  <c r="H212" i="53"/>
  <c r="S212" i="53" s="1"/>
  <c r="J190" i="53"/>
  <c r="U190" i="53" s="1"/>
  <c r="G197" i="53"/>
  <c r="R197" i="53" s="1"/>
  <c r="I169" i="53"/>
  <c r="T169" i="53" s="1"/>
  <c r="F176" i="53"/>
  <c r="Q176" i="53" s="1"/>
  <c r="H154" i="53"/>
  <c r="S154" i="53" s="1"/>
  <c r="J142" i="53"/>
  <c r="U142" i="53" s="1"/>
  <c r="R130" i="53"/>
  <c r="F116" i="53"/>
  <c r="R116" i="53" s="1"/>
  <c r="F103" i="53"/>
  <c r="R103" i="53" s="1"/>
  <c r="F91" i="53"/>
  <c r="R91" i="53" s="1"/>
  <c r="F61" i="53"/>
  <c r="E47" i="53"/>
  <c r="E34" i="53"/>
  <c r="E22" i="53"/>
  <c r="I212" i="53"/>
  <c r="T212" i="53" s="1"/>
  <c r="F191" i="53"/>
  <c r="Q191" i="53" s="1"/>
  <c r="H197" i="53"/>
  <c r="S197" i="53" s="1"/>
  <c r="J169" i="53"/>
  <c r="U169" i="53" s="1"/>
  <c r="G176" i="53"/>
  <c r="R176" i="53" s="1"/>
  <c r="I154" i="53"/>
  <c r="T154" i="53" s="1"/>
  <c r="F143" i="53"/>
  <c r="Q143" i="53" s="1"/>
  <c r="G130" i="53"/>
  <c r="S130" i="53" s="1"/>
  <c r="G91" i="53"/>
  <c r="S91" i="53" s="1"/>
  <c r="F23" i="53"/>
  <c r="Q23" i="53" s="1"/>
  <c r="H191" i="53"/>
  <c r="S191" i="53" s="1"/>
  <c r="R11" i="53"/>
  <c r="F117" i="53"/>
  <c r="R117" i="53" s="1"/>
  <c r="I170" i="53"/>
  <c r="T170" i="53" s="1"/>
  <c r="H104" i="53"/>
  <c r="T104" i="53" s="1"/>
  <c r="H177" i="53"/>
  <c r="S177" i="53" s="1"/>
  <c r="G110" i="53"/>
  <c r="S110" i="53" s="1"/>
  <c r="H171" i="53"/>
  <c r="S171" i="53" s="1"/>
  <c r="E85" i="53"/>
  <c r="J150" i="53"/>
  <c r="U150" i="53" s="1"/>
  <c r="F111" i="53"/>
  <c r="R111" i="53" s="1"/>
  <c r="J164" i="53"/>
  <c r="U164" i="53" s="1"/>
  <c r="F38" i="53"/>
  <c r="Q38" i="53" s="1"/>
  <c r="J193" i="53"/>
  <c r="U193" i="53" s="1"/>
  <c r="H64" i="53"/>
  <c r="S64" i="53" s="1"/>
  <c r="H209" i="53"/>
  <c r="S209" i="53" s="1"/>
  <c r="E27" i="53"/>
  <c r="P27" i="53" s="1"/>
  <c r="G170" i="53"/>
  <c r="R170" i="53" s="1"/>
  <c r="F207" i="53"/>
  <c r="Q207" i="53" s="1"/>
  <c r="P12" i="53"/>
  <c r="H131" i="53"/>
  <c r="T131" i="53" s="1"/>
  <c r="F85" i="53"/>
  <c r="R85" i="53" s="1"/>
  <c r="I177" i="53"/>
  <c r="T177" i="53" s="1"/>
  <c r="H97" i="53"/>
  <c r="T97" i="53" s="1"/>
  <c r="G164" i="53"/>
  <c r="R164" i="53" s="1"/>
  <c r="E86" i="53"/>
  <c r="Q86" i="53" s="1"/>
  <c r="R125" i="53"/>
  <c r="G98" i="53"/>
  <c r="S98" i="53" s="1"/>
  <c r="H98" i="53"/>
  <c r="T98" i="53" s="1"/>
  <c r="Q14" i="53"/>
  <c r="I172" i="53"/>
  <c r="T172" i="53" s="1"/>
  <c r="R126" i="53"/>
  <c r="G126" i="53"/>
  <c r="S126" i="53" s="1"/>
  <c r="P143" i="28" l="1"/>
  <c r="Z18" i="53"/>
  <c r="G44" i="56"/>
  <c r="R44" i="56" s="1"/>
  <c r="AA44" i="56" s="1"/>
  <c r="AI49" i="56" s="1"/>
  <c r="BW60" i="48"/>
  <c r="BS10" i="56"/>
  <c r="BW43" i="48"/>
  <c r="G91" i="56"/>
  <c r="R91" i="56" s="1"/>
  <c r="U91" i="56" s="1"/>
  <c r="W96" i="56" s="1"/>
  <c r="BW110" i="48"/>
  <c r="G111" i="56"/>
  <c r="R111" i="56" s="1"/>
  <c r="Y111" i="56" s="1"/>
  <c r="AE115" i="56" s="1"/>
  <c r="BW127" i="48"/>
  <c r="G11" i="56"/>
  <c r="R11" i="56" s="1"/>
  <c r="AC11" i="56" s="1"/>
  <c r="AN11" i="56" s="1"/>
  <c r="BW6" i="48"/>
  <c r="G81" i="56"/>
  <c r="R81" i="56" s="1"/>
  <c r="BW96" i="48"/>
  <c r="G60" i="56"/>
  <c r="R60" i="56" s="1"/>
  <c r="AC60" i="56" s="1"/>
  <c r="AM72" i="56" s="1"/>
  <c r="BW84" i="48"/>
  <c r="AE66" i="42"/>
  <c r="S113" i="42"/>
  <c r="AE116" i="42"/>
  <c r="AE159" i="42"/>
  <c r="P42" i="28"/>
  <c r="P189" i="28"/>
  <c r="P178" i="28"/>
  <c r="P94" i="28"/>
  <c r="G101" i="54"/>
  <c r="N101" i="54" s="1"/>
  <c r="P132" i="28"/>
  <c r="Q10" i="53"/>
  <c r="S18" i="56"/>
  <c r="AD18" i="56" s="1"/>
  <c r="AD17" i="48"/>
  <c r="W15" i="56"/>
  <c r="AH15" i="56" s="1"/>
  <c r="AH14" i="48"/>
  <c r="T20" i="56"/>
  <c r="AE20" i="56" s="1"/>
  <c r="AE19" i="48"/>
  <c r="AA67" i="56"/>
  <c r="AL67" i="56" s="1"/>
  <c r="AL76" i="48"/>
  <c r="R15" i="56"/>
  <c r="AC15" i="56" s="1"/>
  <c r="AC14" i="48"/>
  <c r="X32" i="56"/>
  <c r="AI32" i="56" s="1"/>
  <c r="AI31" i="48"/>
  <c r="W32" i="56"/>
  <c r="AH32" i="56" s="1"/>
  <c r="AH31" i="48"/>
  <c r="U20" i="56"/>
  <c r="AF20" i="56" s="1"/>
  <c r="AF19" i="48"/>
  <c r="U15" i="56"/>
  <c r="AF15" i="56" s="1"/>
  <c r="AF14" i="48"/>
  <c r="S26" i="56"/>
  <c r="AD26" i="56" s="1"/>
  <c r="AD25" i="48"/>
  <c r="X67" i="56"/>
  <c r="AI67" i="56" s="1"/>
  <c r="AI76" i="48"/>
  <c r="Z21" i="56"/>
  <c r="AK21" i="56" s="1"/>
  <c r="AK20" i="48"/>
  <c r="N58" i="55"/>
  <c r="S64" i="42"/>
  <c r="R61" i="56"/>
  <c r="AC61" i="56" s="1"/>
  <c r="AC70" i="48"/>
  <c r="AA62" i="56"/>
  <c r="AL62" i="56" s="1"/>
  <c r="AL71" i="48"/>
  <c r="U67" i="56"/>
  <c r="AF67" i="56" s="1"/>
  <c r="AF76" i="48"/>
  <c r="T67" i="56"/>
  <c r="AE67" i="56" s="1"/>
  <c r="AE76" i="48"/>
  <c r="R32" i="56"/>
  <c r="AC32" i="56" s="1"/>
  <c r="AC31" i="48"/>
  <c r="X21" i="56"/>
  <c r="AI21" i="56" s="1"/>
  <c r="AI20" i="48"/>
  <c r="S22" i="56"/>
  <c r="AD22" i="56" s="1"/>
  <c r="AD21" i="48"/>
  <c r="S14" i="56"/>
  <c r="AD14" i="56" s="1"/>
  <c r="AD13" i="48"/>
  <c r="X20" i="56"/>
  <c r="AI20" i="56" s="1"/>
  <c r="AI19" i="48"/>
  <c r="Z67" i="56"/>
  <c r="AK67" i="56" s="1"/>
  <c r="AK76" i="48"/>
  <c r="R70" i="56"/>
  <c r="AC70" i="56" s="1"/>
  <c r="AC79" i="48"/>
  <c r="U32" i="56"/>
  <c r="AF32" i="56" s="1"/>
  <c r="AF31" i="48"/>
  <c r="Z32" i="56"/>
  <c r="AK32" i="56" s="1"/>
  <c r="AK31" i="48"/>
  <c r="Y15" i="56"/>
  <c r="AJ15" i="56" s="1"/>
  <c r="AJ14" i="48"/>
  <c r="S15" i="56"/>
  <c r="AD15" i="56" s="1"/>
  <c r="AD14" i="48"/>
  <c r="S13" i="56"/>
  <c r="AD13" i="56" s="1"/>
  <c r="AD12" i="48"/>
  <c r="V62" i="56"/>
  <c r="AG62" i="56" s="1"/>
  <c r="AG71" i="48"/>
  <c r="U62" i="56"/>
  <c r="AF62" i="56" s="1"/>
  <c r="AF71" i="48"/>
  <c r="R14" i="56"/>
  <c r="AC14" i="56" s="1"/>
  <c r="AC13" i="48"/>
  <c r="U21" i="56"/>
  <c r="AF21" i="56" s="1"/>
  <c r="AF20" i="48"/>
  <c r="V21" i="56"/>
  <c r="AG21" i="56" s="1"/>
  <c r="AG20" i="48"/>
  <c r="Z20" i="56"/>
  <c r="AK20" i="56" s="1"/>
  <c r="AK19" i="48"/>
  <c r="Y20" i="56"/>
  <c r="AJ20" i="56" s="1"/>
  <c r="AJ19" i="48"/>
  <c r="S12" i="56"/>
  <c r="AD12" i="56" s="1"/>
  <c r="AD11" i="48"/>
  <c r="R19" i="56"/>
  <c r="AC19" i="56" s="1"/>
  <c r="AC18" i="48"/>
  <c r="T62" i="56"/>
  <c r="AE62" i="56" s="1"/>
  <c r="AE71" i="48"/>
  <c r="R13" i="56"/>
  <c r="AC13" i="56" s="1"/>
  <c r="AC12" i="48"/>
  <c r="AA32" i="56"/>
  <c r="AL32" i="56" s="1"/>
  <c r="AL31" i="48"/>
  <c r="AA15" i="56"/>
  <c r="AL15" i="56" s="1"/>
  <c r="AL14" i="48"/>
  <c r="R65" i="56"/>
  <c r="AC65" i="56" s="1"/>
  <c r="AC74" i="48"/>
  <c r="AA21" i="56"/>
  <c r="AL21" i="56" s="1"/>
  <c r="AL20" i="48"/>
  <c r="T32" i="56"/>
  <c r="AE32" i="56" s="1"/>
  <c r="AE31" i="48"/>
  <c r="W67" i="56"/>
  <c r="AH67" i="56" s="1"/>
  <c r="AH76" i="48"/>
  <c r="V67" i="56"/>
  <c r="AG67" i="56" s="1"/>
  <c r="AG76" i="48"/>
  <c r="N59" i="55"/>
  <c r="S65" i="42"/>
  <c r="S65" i="56"/>
  <c r="AD65" i="56" s="1"/>
  <c r="AD74" i="48"/>
  <c r="W20" i="56"/>
  <c r="AH20" i="56" s="1"/>
  <c r="AH19" i="48"/>
  <c r="Y32" i="56"/>
  <c r="AJ32" i="56" s="1"/>
  <c r="AJ31" i="48"/>
  <c r="Y21" i="56"/>
  <c r="AJ21" i="56" s="1"/>
  <c r="AJ20" i="48"/>
  <c r="R22" i="56"/>
  <c r="AC22" i="56" s="1"/>
  <c r="AC21" i="48"/>
  <c r="Y67" i="56"/>
  <c r="AJ67" i="56" s="1"/>
  <c r="AJ76" i="48"/>
  <c r="Y13" i="56"/>
  <c r="AJ13" i="56" s="1"/>
  <c r="AJ12" i="48"/>
  <c r="U13" i="56"/>
  <c r="AF13" i="56" s="1"/>
  <c r="AF12" i="48"/>
  <c r="X62" i="56"/>
  <c r="AI62" i="56" s="1"/>
  <c r="AI71" i="48"/>
  <c r="W62" i="56"/>
  <c r="AH62" i="56" s="1"/>
  <c r="AH71" i="48"/>
  <c r="V32" i="56"/>
  <c r="AG32" i="56" s="1"/>
  <c r="AG31" i="48"/>
  <c r="AA13" i="56"/>
  <c r="AL13" i="56" s="1"/>
  <c r="AL12" i="48"/>
  <c r="T21" i="56"/>
  <c r="AE21" i="56" s="1"/>
  <c r="AE20" i="48"/>
  <c r="S19" i="56"/>
  <c r="AD19" i="56" s="1"/>
  <c r="AD18" i="48"/>
  <c r="Y62" i="56"/>
  <c r="AJ62" i="56" s="1"/>
  <c r="AJ71" i="48"/>
  <c r="R31" i="56"/>
  <c r="AC31" i="56" s="1"/>
  <c r="AC30" i="48"/>
  <c r="S61" i="56"/>
  <c r="AD61" i="56" s="1"/>
  <c r="AD70" i="48"/>
  <c r="R18" i="56"/>
  <c r="AC18" i="56" s="1"/>
  <c r="AC17" i="48"/>
  <c r="V20" i="56"/>
  <c r="AG20" i="56" s="1"/>
  <c r="AG19" i="48"/>
  <c r="R26" i="56"/>
  <c r="AC26" i="56" s="1"/>
  <c r="AC25" i="48"/>
  <c r="W21" i="56"/>
  <c r="AH21" i="56" s="1"/>
  <c r="AH20" i="48"/>
  <c r="R12" i="56"/>
  <c r="AC12" i="56" s="1"/>
  <c r="AC11" i="48"/>
  <c r="W13" i="56"/>
  <c r="AH13" i="56" s="1"/>
  <c r="AH12" i="48"/>
  <c r="Z62" i="56"/>
  <c r="AK62" i="56" s="1"/>
  <c r="AK71" i="48"/>
  <c r="AA20" i="56"/>
  <c r="AL20" i="56" s="1"/>
  <c r="AL19" i="48"/>
  <c r="Z198" i="53"/>
  <c r="AE18" i="48"/>
  <c r="AA51" i="48"/>
  <c r="AL70" i="48"/>
  <c r="AE52" i="48"/>
  <c r="AA126" i="48"/>
  <c r="AK21" i="48"/>
  <c r="AF70" i="48"/>
  <c r="AF74" i="48"/>
  <c r="AH49" i="48"/>
  <c r="AD38" i="48"/>
  <c r="AH50" i="48"/>
  <c r="AD22" i="48"/>
  <c r="AD19" i="48"/>
  <c r="AG14" i="48"/>
  <c r="AG11" i="48"/>
  <c r="AC28" i="48"/>
  <c r="AL25" i="48"/>
  <c r="AD75" i="48"/>
  <c r="AD97" i="48"/>
  <c r="AK11" i="48"/>
  <c r="AI70" i="48"/>
  <c r="AL17" i="48"/>
  <c r="AA48" i="48"/>
  <c r="AH52" i="48"/>
  <c r="AC124" i="48"/>
  <c r="AC19" i="48"/>
  <c r="AE70" i="48"/>
  <c r="AC29" i="48"/>
  <c r="AH74" i="48"/>
  <c r="AI12" i="48"/>
  <c r="AD51" i="48"/>
  <c r="V109" i="48"/>
  <c r="AF50" i="48"/>
  <c r="Y123" i="48"/>
  <c r="AF13" i="48"/>
  <c r="AC73" i="48"/>
  <c r="AC69" i="48"/>
  <c r="AJ21" i="48"/>
  <c r="AC75" i="48"/>
  <c r="AA127" i="48"/>
  <c r="Z67" i="53"/>
  <c r="U106" i="48"/>
  <c r="AG97" i="48"/>
  <c r="AB52" i="48"/>
  <c r="AE74" i="48"/>
  <c r="AL13" i="48"/>
  <c r="Z123" i="48"/>
  <c r="AA125" i="48"/>
  <c r="AB124" i="48"/>
  <c r="AE58" i="48"/>
  <c r="AE49" i="48"/>
  <c r="AL18" i="48"/>
  <c r="AJ74" i="48"/>
  <c r="AI25" i="48"/>
  <c r="AD124" i="48"/>
  <c r="AC97" i="48"/>
  <c r="Z126" i="48"/>
  <c r="AA58" i="48"/>
  <c r="AG51" i="48"/>
  <c r="AF52" i="48"/>
  <c r="AC26" i="48"/>
  <c r="AE48" i="48"/>
  <c r="AC20" i="48"/>
  <c r="AF17" i="48"/>
  <c r="AK25" i="48"/>
  <c r="AD10" i="48"/>
  <c r="AD16" i="48"/>
  <c r="AD127" i="48"/>
  <c r="AD31" i="48"/>
  <c r="AB49" i="48"/>
  <c r="V106" i="48"/>
  <c r="AA93" i="48"/>
  <c r="AC23" i="48"/>
  <c r="AG21" i="48"/>
  <c r="AF11" i="48"/>
  <c r="AC10" i="48"/>
  <c r="AN10" i="48" s="1"/>
  <c r="AG52" i="48"/>
  <c r="AD125" i="48"/>
  <c r="AD79" i="48"/>
  <c r="AB126" i="48"/>
  <c r="AC123" i="48"/>
  <c r="AA50" i="48"/>
  <c r="AI21" i="48"/>
  <c r="AI17" i="48"/>
  <c r="AB50" i="48"/>
  <c r="AC58" i="48"/>
  <c r="AI13" i="48"/>
  <c r="V108" i="48"/>
  <c r="AC27" i="48"/>
  <c r="U109" i="48"/>
  <c r="AC93" i="48"/>
  <c r="AJ18" i="48"/>
  <c r="AG48" i="48"/>
  <c r="AH11" i="48"/>
  <c r="AC126" i="48"/>
  <c r="AF93" i="48"/>
  <c r="AD73" i="48"/>
  <c r="AE14" i="48"/>
  <c r="AG70" i="48"/>
  <c r="AD50" i="48"/>
  <c r="Y126" i="48"/>
  <c r="AD76" i="48"/>
  <c r="AD123" i="48"/>
  <c r="Z124" i="48"/>
  <c r="AC24" i="48"/>
  <c r="AB51" i="48"/>
  <c r="Z252" i="53"/>
  <c r="Q248" i="53"/>
  <c r="V251" i="53" s="1"/>
  <c r="AH70" i="48"/>
  <c r="AH58" i="48"/>
  <c r="AC52" i="48"/>
  <c r="AG12" i="48"/>
  <c r="Z270" i="53"/>
  <c r="Q268" i="53"/>
  <c r="V269" i="53" s="1"/>
  <c r="AA97" i="48"/>
  <c r="AI74" i="48"/>
  <c r="Z229" i="53"/>
  <c r="Q224" i="53"/>
  <c r="V228" i="53" s="1"/>
  <c r="AB125" i="48"/>
  <c r="AJ25" i="48"/>
  <c r="V110" i="48"/>
  <c r="AA49" i="48"/>
  <c r="AD84" i="48"/>
  <c r="AD23" i="48"/>
  <c r="AG74" i="48"/>
  <c r="AD24" i="48"/>
  <c r="AE51" i="48"/>
  <c r="AE11" i="48"/>
  <c r="Z262" i="53"/>
  <c r="Q259" i="53"/>
  <c r="V261" i="53" s="1"/>
  <c r="Y125" i="48"/>
  <c r="AC76" i="48"/>
  <c r="AH17" i="48"/>
  <c r="AL21" i="48"/>
  <c r="Z241" i="53"/>
  <c r="Q236" i="53"/>
  <c r="V240" i="53" s="1"/>
  <c r="AL74" i="48"/>
  <c r="AD26" i="48"/>
  <c r="AC127" i="48"/>
  <c r="AB127" i="48"/>
  <c r="AE50" i="48"/>
  <c r="AK70" i="48"/>
  <c r="AD29" i="48"/>
  <c r="AC16" i="48"/>
  <c r="AI11" i="48"/>
  <c r="AH51" i="48"/>
  <c r="AH18" i="48"/>
  <c r="AD126" i="48"/>
  <c r="AC48" i="48"/>
  <c r="AG17" i="48"/>
  <c r="AF48" i="48"/>
  <c r="AE17" i="48"/>
  <c r="Y127" i="48"/>
  <c r="AD93" i="48"/>
  <c r="AH21" i="48"/>
  <c r="AG13" i="48"/>
  <c r="AD78" i="48"/>
  <c r="AC77" i="48"/>
  <c r="V105" i="48"/>
  <c r="AH48" i="48"/>
  <c r="AF25" i="48"/>
  <c r="AD28" i="48"/>
  <c r="AD15" i="48"/>
  <c r="Q97" i="53"/>
  <c r="U104" i="53" s="1"/>
  <c r="Z105" i="53"/>
  <c r="AJ17" i="48"/>
  <c r="AF58" i="48"/>
  <c r="AC78" i="48"/>
  <c r="AC71" i="48"/>
  <c r="AG93" i="48"/>
  <c r="AG50" i="48"/>
  <c r="AB93" i="48"/>
  <c r="AC15" i="48"/>
  <c r="AD77" i="48"/>
  <c r="Y124" i="48"/>
  <c r="AJ11" i="48"/>
  <c r="AJ70" i="48"/>
  <c r="Q85" i="53"/>
  <c r="U92" i="53" s="1"/>
  <c r="Z93" i="53"/>
  <c r="AD30" i="48"/>
  <c r="P73" i="53"/>
  <c r="T78" i="53" s="1"/>
  <c r="Z79" i="53"/>
  <c r="AD27" i="48"/>
  <c r="AD20" i="48"/>
  <c r="V107" i="48"/>
  <c r="Q138" i="53"/>
  <c r="V144" i="53" s="1"/>
  <c r="Z144" i="53"/>
  <c r="AK14" i="48"/>
  <c r="AD71" i="48"/>
  <c r="AF49" i="48"/>
  <c r="AE13" i="48"/>
  <c r="AD49" i="48"/>
  <c r="AB97" i="48"/>
  <c r="AA52" i="48"/>
  <c r="AC125" i="48"/>
  <c r="AC49" i="48"/>
  <c r="AE93" i="48"/>
  <c r="U110" i="48"/>
  <c r="AH93" i="48"/>
  <c r="AB58" i="48"/>
  <c r="AE97" i="48"/>
  <c r="AD80" i="48"/>
  <c r="P22" i="53"/>
  <c r="Z30" i="53"/>
  <c r="Z178" i="53"/>
  <c r="AF97" i="48"/>
  <c r="AD69" i="48"/>
  <c r="U105" i="48"/>
  <c r="AE21" i="48"/>
  <c r="AB123" i="48"/>
  <c r="AH97" i="48"/>
  <c r="AJ13" i="48"/>
  <c r="AG58" i="48"/>
  <c r="Z125" i="48"/>
  <c r="P34" i="53"/>
  <c r="T41" i="53" s="1"/>
  <c r="Z42" i="53"/>
  <c r="AK17" i="48"/>
  <c r="Q150" i="53"/>
  <c r="V155" i="53" s="1"/>
  <c r="Z156" i="53"/>
  <c r="AC72" i="48"/>
  <c r="AK12" i="48"/>
  <c r="AK74" i="48"/>
  <c r="AK13" i="48"/>
  <c r="AI18" i="48"/>
  <c r="AE12" i="48"/>
  <c r="AI14" i="48"/>
  <c r="P10" i="53"/>
  <c r="AB48" i="48"/>
  <c r="AD58" i="48"/>
  <c r="AG49" i="48"/>
  <c r="AF18" i="48"/>
  <c r="P47" i="53"/>
  <c r="T54" i="53" s="1"/>
  <c r="Z55" i="53"/>
  <c r="Q110" i="53"/>
  <c r="U117" i="53" s="1"/>
  <c r="Z118" i="53"/>
  <c r="AC51" i="48"/>
  <c r="Q186" i="53"/>
  <c r="V197" i="53" s="1"/>
  <c r="AD72" i="48"/>
  <c r="AF51" i="48"/>
  <c r="AG18" i="48"/>
  <c r="U107" i="48"/>
  <c r="AH13" i="48"/>
  <c r="U108" i="48"/>
  <c r="AC50" i="48"/>
  <c r="Q124" i="53"/>
  <c r="U131" i="53" s="1"/>
  <c r="Z132" i="53"/>
  <c r="AE25" i="48"/>
  <c r="AD48" i="48"/>
  <c r="Q61" i="53"/>
  <c r="V66" i="53" s="1"/>
  <c r="AL11" i="48"/>
  <c r="AG25" i="48"/>
  <c r="AA124" i="48"/>
  <c r="AD52" i="48"/>
  <c r="AF21" i="48"/>
  <c r="AC22" i="48"/>
  <c r="AH25" i="48"/>
  <c r="AK18" i="48"/>
  <c r="AA123" i="48"/>
  <c r="Z127" i="48"/>
  <c r="Q206" i="53"/>
  <c r="V213" i="53" s="1"/>
  <c r="Z214" i="53"/>
  <c r="Q164" i="53"/>
  <c r="V177" i="53" s="1"/>
  <c r="Z157" i="42"/>
  <c r="J129" i="55"/>
  <c r="Q129" i="55" s="1"/>
  <c r="Y156" i="42"/>
  <c r="I128" i="55"/>
  <c r="P128" i="55" s="1"/>
  <c r="W156" i="42"/>
  <c r="G128" i="55"/>
  <c r="N128" i="55" s="1"/>
  <c r="W155" i="42"/>
  <c r="G127" i="55"/>
  <c r="N127" i="55" s="1"/>
  <c r="Z156" i="42"/>
  <c r="J128" i="55"/>
  <c r="Q128" i="55" s="1"/>
  <c r="AA157" i="42"/>
  <c r="K129" i="55"/>
  <c r="R129" i="55" s="1"/>
  <c r="AA159" i="42"/>
  <c r="K131" i="55"/>
  <c r="R131" i="55" s="1"/>
  <c r="AI82" i="56"/>
  <c r="W159" i="42"/>
  <c r="G131" i="55"/>
  <c r="N131" i="55" s="1"/>
  <c r="X157" i="42"/>
  <c r="H129" i="55"/>
  <c r="O129" i="55" s="1"/>
  <c r="AA158" i="42"/>
  <c r="K130" i="55"/>
  <c r="R130" i="55" s="1"/>
  <c r="Z158" i="42"/>
  <c r="J130" i="55"/>
  <c r="Q130" i="55" s="1"/>
  <c r="T62" i="42"/>
  <c r="H56" i="55"/>
  <c r="O56" i="55" s="1"/>
  <c r="W157" i="42"/>
  <c r="G129" i="55"/>
  <c r="N129" i="55" s="1"/>
  <c r="S110" i="42"/>
  <c r="G89" i="55"/>
  <c r="N89" i="55" s="1"/>
  <c r="T113" i="42"/>
  <c r="H92" i="55"/>
  <c r="O92" i="55" s="1"/>
  <c r="Y158" i="42"/>
  <c r="I130" i="55"/>
  <c r="P130" i="55" s="1"/>
  <c r="S61" i="42"/>
  <c r="G55" i="55"/>
  <c r="N55" i="55" s="1"/>
  <c r="X155" i="42"/>
  <c r="H127" i="55"/>
  <c r="O127" i="55" s="1"/>
  <c r="X156" i="42"/>
  <c r="H128" i="55"/>
  <c r="O128" i="55" s="1"/>
  <c r="Z159" i="42"/>
  <c r="J131" i="55"/>
  <c r="Q131" i="55" s="1"/>
  <c r="Z155" i="42"/>
  <c r="J127" i="55"/>
  <c r="Q127" i="55" s="1"/>
  <c r="S111" i="42"/>
  <c r="G90" i="55"/>
  <c r="N90" i="55" s="1"/>
  <c r="T110" i="42"/>
  <c r="H89" i="55"/>
  <c r="O89" i="55" s="1"/>
  <c r="X158" i="42"/>
  <c r="H130" i="55"/>
  <c r="O130" i="55" s="1"/>
  <c r="T65" i="42"/>
  <c r="H59" i="55"/>
  <c r="O59" i="55" s="1"/>
  <c r="Y159" i="42"/>
  <c r="I131" i="55"/>
  <c r="P131" i="55" s="1"/>
  <c r="T117" i="42"/>
  <c r="H93" i="55"/>
  <c r="O93" i="55" s="1"/>
  <c r="AA156" i="42"/>
  <c r="K128" i="55"/>
  <c r="R128" i="55" s="1"/>
  <c r="W158" i="42"/>
  <c r="G130" i="55"/>
  <c r="N130" i="55" s="1"/>
  <c r="T64" i="42"/>
  <c r="H58" i="55"/>
  <c r="O58" i="55" s="1"/>
  <c r="X159" i="42"/>
  <c r="H131" i="55"/>
  <c r="O131" i="55" s="1"/>
  <c r="Y155" i="42"/>
  <c r="I127" i="55"/>
  <c r="P127" i="55" s="1"/>
  <c r="T111" i="42"/>
  <c r="H90" i="55"/>
  <c r="O90" i="55" s="1"/>
  <c r="T61" i="42"/>
  <c r="H55" i="55"/>
  <c r="O55" i="55" s="1"/>
  <c r="S62" i="42"/>
  <c r="G56" i="55"/>
  <c r="N56" i="55" s="1"/>
  <c r="AA155" i="42"/>
  <c r="K127" i="55"/>
  <c r="R127" i="55" s="1"/>
  <c r="T112" i="42"/>
  <c r="H91" i="55"/>
  <c r="O91" i="55" s="1"/>
  <c r="Y157" i="42"/>
  <c r="I129" i="55"/>
  <c r="P129" i="55" s="1"/>
  <c r="T63" i="42"/>
  <c r="H57" i="55"/>
  <c r="O57" i="55" s="1"/>
  <c r="AB167" i="28"/>
  <c r="G155" i="54"/>
  <c r="AC162" i="28"/>
  <c r="H150" i="54"/>
  <c r="AD141" i="28"/>
  <c r="G111" i="54"/>
  <c r="AC151" i="28"/>
  <c r="H139" i="54"/>
  <c r="AA158" i="28"/>
  <c r="F146" i="54"/>
  <c r="AH139" i="28"/>
  <c r="K109" i="54"/>
  <c r="AC168" i="28"/>
  <c r="H156" i="54"/>
  <c r="AC167" i="28"/>
  <c r="H155" i="54"/>
  <c r="AB166" i="28"/>
  <c r="G154" i="54"/>
  <c r="AF139" i="28"/>
  <c r="I109" i="54"/>
  <c r="AA178" i="28"/>
  <c r="F166" i="54"/>
  <c r="AB177" i="28"/>
  <c r="G165" i="54"/>
  <c r="AC154" i="28"/>
  <c r="H142" i="54"/>
  <c r="AD143" i="28"/>
  <c r="G113" i="54"/>
  <c r="AA175" i="28"/>
  <c r="F163" i="54"/>
  <c r="AC172" i="28"/>
  <c r="H160" i="54"/>
  <c r="AA171" i="28"/>
  <c r="F159" i="54"/>
  <c r="AE141" i="28"/>
  <c r="H111" i="54"/>
  <c r="AA177" i="28"/>
  <c r="F165" i="54"/>
  <c r="AG141" i="28"/>
  <c r="J111" i="54"/>
  <c r="AC175" i="28"/>
  <c r="H163" i="54"/>
  <c r="AB162" i="28"/>
  <c r="G150" i="54"/>
  <c r="AA173" i="28"/>
  <c r="F161" i="54"/>
  <c r="AA150" i="28"/>
  <c r="F138" i="54"/>
  <c r="AA176" i="28"/>
  <c r="F164" i="54"/>
  <c r="AH141" i="28"/>
  <c r="K111" i="54"/>
  <c r="AB171" i="28"/>
  <c r="G159" i="54"/>
  <c r="AB160" i="28"/>
  <c r="G148" i="54"/>
  <c r="AA167" i="28"/>
  <c r="F155" i="54"/>
  <c r="AD140" i="28"/>
  <c r="G110" i="54"/>
  <c r="AC173" i="28"/>
  <c r="H161" i="54"/>
  <c r="AG143" i="28"/>
  <c r="J113" i="54"/>
  <c r="AG140" i="28"/>
  <c r="J110" i="54"/>
  <c r="AA164" i="28"/>
  <c r="F152" i="54"/>
  <c r="Y184" i="28"/>
  <c r="D172" i="54"/>
  <c r="AC163" i="28"/>
  <c r="H151" i="54"/>
  <c r="AA153" i="28"/>
  <c r="F141" i="54"/>
  <c r="AF143" i="28"/>
  <c r="I113" i="54"/>
  <c r="Z88" i="28"/>
  <c r="H64" i="54"/>
  <c r="AA174" i="28"/>
  <c r="F162" i="54"/>
  <c r="AC150" i="28"/>
  <c r="H138" i="54"/>
  <c r="AC178" i="28"/>
  <c r="H166" i="54"/>
  <c r="AA156" i="28"/>
  <c r="F144" i="54"/>
  <c r="AF141" i="28"/>
  <c r="I111" i="54"/>
  <c r="AB176" i="28"/>
  <c r="G164" i="54"/>
  <c r="Y185" i="28"/>
  <c r="D173" i="54"/>
  <c r="AC161" i="28"/>
  <c r="H149" i="54"/>
  <c r="AA151" i="28"/>
  <c r="F139" i="54"/>
  <c r="AB174" i="28"/>
  <c r="G162" i="54"/>
  <c r="AE140" i="28"/>
  <c r="H110" i="54"/>
  <c r="AB152" i="28"/>
  <c r="G140" i="54"/>
  <c r="AB170" i="28"/>
  <c r="G158" i="54"/>
  <c r="AH143" i="28"/>
  <c r="K113" i="54"/>
  <c r="AC159" i="28"/>
  <c r="H147" i="54"/>
  <c r="AB169" i="28"/>
  <c r="G157" i="54"/>
  <c r="AH142" i="28"/>
  <c r="K112" i="54"/>
  <c r="Z39" i="28"/>
  <c r="G29" i="54"/>
  <c r="AB163" i="28"/>
  <c r="G151" i="54"/>
  <c r="AA149" i="28"/>
  <c r="F137" i="54"/>
  <c r="AA170" i="28"/>
  <c r="F158" i="54"/>
  <c r="AG139" i="28"/>
  <c r="J109" i="54"/>
  <c r="AA165" i="28"/>
  <c r="F153" i="54"/>
  <c r="AB155" i="28"/>
  <c r="G143" i="54"/>
  <c r="AC160" i="28"/>
  <c r="H148" i="54"/>
  <c r="AC153" i="28"/>
  <c r="H141" i="54"/>
  <c r="AE143" i="28"/>
  <c r="H113" i="54"/>
  <c r="AC155" i="28"/>
  <c r="H143" i="54"/>
  <c r="AC174" i="28"/>
  <c r="H162" i="54"/>
  <c r="Y188" i="28"/>
  <c r="D176" i="54"/>
  <c r="Z91" i="28"/>
  <c r="H67" i="54"/>
  <c r="AA42" i="28"/>
  <c r="H32" i="54"/>
  <c r="AA168" i="28"/>
  <c r="F156" i="54"/>
  <c r="Z92" i="28"/>
  <c r="H68" i="54"/>
  <c r="AC177" i="28"/>
  <c r="H165" i="54"/>
  <c r="AB161" i="28"/>
  <c r="G149" i="54"/>
  <c r="AG142" i="28"/>
  <c r="J112" i="54"/>
  <c r="Y89" i="28"/>
  <c r="G65" i="54"/>
  <c r="AC152" i="28"/>
  <c r="H140" i="54"/>
  <c r="AC157" i="28"/>
  <c r="H145" i="54"/>
  <c r="AB159" i="28"/>
  <c r="G147" i="54"/>
  <c r="Z38" i="28"/>
  <c r="G28" i="54"/>
  <c r="AA169" i="28"/>
  <c r="F157" i="54"/>
  <c r="AE142" i="28"/>
  <c r="H112" i="54"/>
  <c r="AA162" i="28"/>
  <c r="F150" i="54"/>
  <c r="AH140" i="28"/>
  <c r="K110" i="54"/>
  <c r="Y187" i="28"/>
  <c r="D175" i="54"/>
  <c r="AA160" i="28"/>
  <c r="F148" i="54"/>
  <c r="AB156" i="28"/>
  <c r="G144" i="54"/>
  <c r="AA38" i="28"/>
  <c r="H28" i="54"/>
  <c r="AC156" i="28"/>
  <c r="H144" i="54"/>
  <c r="AC176" i="28"/>
  <c r="H164" i="54"/>
  <c r="AF142" i="28"/>
  <c r="I112" i="54"/>
  <c r="Z90" i="28"/>
  <c r="H66" i="54"/>
  <c r="AA157" i="28"/>
  <c r="F145" i="54"/>
  <c r="AC166" i="28"/>
  <c r="H154" i="54"/>
  <c r="AB157" i="28"/>
  <c r="G145" i="54"/>
  <c r="AB164" i="28"/>
  <c r="G152" i="54"/>
  <c r="AB151" i="28"/>
  <c r="G139" i="54"/>
  <c r="AB149" i="28"/>
  <c r="G137" i="54"/>
  <c r="AF140" i="28"/>
  <c r="I110" i="54"/>
  <c r="AA155" i="28"/>
  <c r="F143" i="54"/>
  <c r="AD139" i="28"/>
  <c r="G109" i="54"/>
  <c r="AA40" i="28"/>
  <c r="H30" i="54"/>
  <c r="AB165" i="28"/>
  <c r="G153" i="54"/>
  <c r="AC171" i="28"/>
  <c r="H159" i="54"/>
  <c r="AA166" i="28"/>
  <c r="F154" i="54"/>
  <c r="AC169" i="28"/>
  <c r="H157" i="54"/>
  <c r="AA159" i="28"/>
  <c r="F147" i="54"/>
  <c r="AC165" i="28"/>
  <c r="H153" i="54"/>
  <c r="AC164" i="28"/>
  <c r="H152" i="54"/>
  <c r="Y186" i="28"/>
  <c r="D174" i="54"/>
  <c r="AB172" i="28"/>
  <c r="G160" i="54"/>
  <c r="AB153" i="28"/>
  <c r="G141" i="54"/>
  <c r="AB168" i="28"/>
  <c r="G156" i="54"/>
  <c r="Z89" i="28"/>
  <c r="H65" i="54"/>
  <c r="AA154" i="28"/>
  <c r="F142" i="54"/>
  <c r="Y88" i="28"/>
  <c r="G64" i="54"/>
  <c r="AA41" i="28"/>
  <c r="H31" i="54"/>
  <c r="AC149" i="28"/>
  <c r="H137" i="54"/>
  <c r="AA161" i="28"/>
  <c r="F149" i="54"/>
  <c r="AB154" i="28"/>
  <c r="G142" i="54"/>
  <c r="AB173" i="28"/>
  <c r="G161" i="54"/>
  <c r="AA152" i="28"/>
  <c r="F140" i="54"/>
  <c r="AC158" i="28"/>
  <c r="H146" i="54"/>
  <c r="AB158" i="28"/>
  <c r="G146" i="54"/>
  <c r="AB175" i="28"/>
  <c r="G163" i="54"/>
  <c r="AC170" i="28"/>
  <c r="H158" i="54"/>
  <c r="AE139" i="28"/>
  <c r="H109" i="54"/>
  <c r="AA172" i="28"/>
  <c r="F160" i="54"/>
  <c r="AD142" i="28"/>
  <c r="G112" i="54"/>
  <c r="AA39" i="28"/>
  <c r="H29" i="54"/>
  <c r="AB178" i="28"/>
  <c r="G166" i="54"/>
  <c r="AB150" i="28"/>
  <c r="G138" i="54"/>
  <c r="AA163" i="28"/>
  <c r="F151" i="54"/>
  <c r="T17" i="53" l="1"/>
  <c r="AM33" i="56"/>
  <c r="AI58" i="48"/>
  <c r="AI97" i="48"/>
  <c r="AM84" i="48"/>
  <c r="AE127" i="48"/>
  <c r="AM38" i="48"/>
  <c r="W110" i="48"/>
  <c r="U65" i="42"/>
  <c r="AA92" i="28"/>
  <c r="AB92" i="28" s="1"/>
  <c r="AB159" i="42"/>
  <c r="U117" i="42"/>
  <c r="AB42" i="28"/>
  <c r="AC42" i="28" s="1"/>
  <c r="AD178" i="28"/>
  <c r="AE178" i="28" s="1"/>
  <c r="Z188" i="28"/>
  <c r="AA188" i="28" s="1"/>
  <c r="P160" i="54"/>
  <c r="Z160" i="54"/>
  <c r="N163" i="54"/>
  <c r="X163" i="54"/>
  <c r="O146" i="54"/>
  <c r="Y146" i="54"/>
  <c r="N113" i="54"/>
  <c r="AA113" i="54"/>
  <c r="P146" i="54"/>
  <c r="Z146" i="54"/>
  <c r="N147" i="54"/>
  <c r="X147" i="54"/>
  <c r="P112" i="54"/>
  <c r="AC112" i="54"/>
  <c r="Q112" i="54"/>
  <c r="AD112" i="54"/>
  <c r="N158" i="54"/>
  <c r="X158" i="54"/>
  <c r="P111" i="54"/>
  <c r="AC111" i="54"/>
  <c r="O148" i="54"/>
  <c r="Y148" i="54"/>
  <c r="P142" i="54"/>
  <c r="Z142" i="54"/>
  <c r="N140" i="54"/>
  <c r="X140" i="54"/>
  <c r="P157" i="54"/>
  <c r="Z157" i="54"/>
  <c r="P164" i="54"/>
  <c r="Z164" i="54"/>
  <c r="O149" i="54"/>
  <c r="Y149" i="54"/>
  <c r="N137" i="54"/>
  <c r="X137" i="54"/>
  <c r="N144" i="54"/>
  <c r="X144" i="54"/>
  <c r="O159" i="54"/>
  <c r="Y159" i="54"/>
  <c r="O165" i="54"/>
  <c r="Y165" i="54"/>
  <c r="O161" i="54"/>
  <c r="Y161" i="54"/>
  <c r="N154" i="54"/>
  <c r="X154" i="54"/>
  <c r="P144" i="54"/>
  <c r="Z144" i="54"/>
  <c r="P165" i="54"/>
  <c r="Z165" i="54"/>
  <c r="O151" i="54"/>
  <c r="Y151" i="54"/>
  <c r="P166" i="54"/>
  <c r="Z166" i="54"/>
  <c r="R111" i="54"/>
  <c r="AE111" i="54"/>
  <c r="N166" i="54"/>
  <c r="X166" i="54"/>
  <c r="N175" i="54"/>
  <c r="V175" i="54"/>
  <c r="O67" i="54"/>
  <c r="W66" i="54"/>
  <c r="Q109" i="54"/>
  <c r="AD109" i="54"/>
  <c r="O142" i="54"/>
  <c r="Y142" i="54"/>
  <c r="P147" i="54"/>
  <c r="Z147" i="54"/>
  <c r="P113" i="54"/>
  <c r="AC113" i="54"/>
  <c r="N161" i="54"/>
  <c r="X161" i="54"/>
  <c r="P156" i="54"/>
  <c r="Z156" i="54"/>
  <c r="N176" i="54"/>
  <c r="V176" i="54"/>
  <c r="R113" i="54"/>
  <c r="AE113" i="54"/>
  <c r="N141" i="54"/>
  <c r="X141" i="54"/>
  <c r="O150" i="54"/>
  <c r="Y150" i="54"/>
  <c r="R109" i="54"/>
  <c r="AE109" i="54"/>
  <c r="N149" i="54"/>
  <c r="X149" i="54"/>
  <c r="O166" i="54"/>
  <c r="Y166" i="54"/>
  <c r="O158" i="54"/>
  <c r="Y158" i="54"/>
  <c r="P151" i="54"/>
  <c r="Z151" i="54"/>
  <c r="P163" i="54"/>
  <c r="Z163" i="54"/>
  <c r="N146" i="54"/>
  <c r="X146" i="54"/>
  <c r="O112" i="54"/>
  <c r="AB112" i="54"/>
  <c r="O154" i="54"/>
  <c r="Y154" i="54"/>
  <c r="O140" i="54"/>
  <c r="Y140" i="54"/>
  <c r="N172" i="54"/>
  <c r="V172" i="54"/>
  <c r="Q111" i="54"/>
  <c r="AD111" i="54"/>
  <c r="P139" i="54"/>
  <c r="Z139" i="54"/>
  <c r="O164" i="54"/>
  <c r="Y164" i="54"/>
  <c r="P109" i="54"/>
  <c r="AC109" i="54"/>
  <c r="O32" i="54"/>
  <c r="X32" i="54"/>
  <c r="N138" i="54"/>
  <c r="X138" i="54"/>
  <c r="R110" i="54"/>
  <c r="AE110" i="54"/>
  <c r="N112" i="54"/>
  <c r="AA112" i="54"/>
  <c r="O156" i="54"/>
  <c r="Y156" i="54"/>
  <c r="O139" i="54"/>
  <c r="Y139" i="54"/>
  <c r="N157" i="54"/>
  <c r="X157" i="54"/>
  <c r="O113" i="54"/>
  <c r="AB113" i="54"/>
  <c r="P161" i="54"/>
  <c r="Z161" i="54"/>
  <c r="N110" i="54"/>
  <c r="AA110" i="54"/>
  <c r="P153" i="54"/>
  <c r="Z153" i="54"/>
  <c r="N156" i="54"/>
  <c r="X156" i="54"/>
  <c r="O31" i="54"/>
  <c r="X31" i="54"/>
  <c r="N143" i="54"/>
  <c r="X143" i="54"/>
  <c r="N142" i="54"/>
  <c r="X142" i="54"/>
  <c r="O65" i="54"/>
  <c r="W64" i="54"/>
  <c r="O110" i="54"/>
  <c r="AB110" i="54"/>
  <c r="N152" i="54"/>
  <c r="X152" i="54"/>
  <c r="N165" i="54"/>
  <c r="X165" i="54"/>
  <c r="N111" i="54"/>
  <c r="AA111" i="54"/>
  <c r="P149" i="54"/>
  <c r="Z149" i="54"/>
  <c r="N145" i="54"/>
  <c r="X145" i="54"/>
  <c r="O66" i="54"/>
  <c r="W65" i="54"/>
  <c r="O28" i="54"/>
  <c r="X28" i="54"/>
  <c r="N164" i="54"/>
  <c r="X164" i="54"/>
  <c r="N162" i="54"/>
  <c r="X162" i="54"/>
  <c r="O30" i="54"/>
  <c r="X30" i="54"/>
  <c r="P155" i="54"/>
  <c r="Z155" i="54"/>
  <c r="N64" i="54"/>
  <c r="V63" i="54"/>
  <c r="P110" i="54"/>
  <c r="AC110" i="54"/>
  <c r="P143" i="54"/>
  <c r="Z143" i="54"/>
  <c r="N160" i="54"/>
  <c r="X160" i="54"/>
  <c r="O141" i="54"/>
  <c r="Y141" i="54"/>
  <c r="O152" i="54"/>
  <c r="Y152" i="54"/>
  <c r="N28" i="54"/>
  <c r="W28" i="54"/>
  <c r="P141" i="54"/>
  <c r="Z141" i="54"/>
  <c r="O68" i="54"/>
  <c r="W67" i="54"/>
  <c r="N29" i="54"/>
  <c r="W29" i="54"/>
  <c r="O144" i="54"/>
  <c r="Y144" i="54"/>
  <c r="P137" i="54"/>
  <c r="Z137" i="54"/>
  <c r="N109" i="54"/>
  <c r="AA109" i="54"/>
  <c r="O162" i="54"/>
  <c r="Y162" i="54"/>
  <c r="Q110" i="54"/>
  <c r="AD110" i="54"/>
  <c r="O111" i="54"/>
  <c r="AB111" i="54"/>
  <c r="P150" i="54"/>
  <c r="Z150" i="54"/>
  <c r="P152" i="54"/>
  <c r="Z152" i="54"/>
  <c r="N153" i="54"/>
  <c r="X153" i="54"/>
  <c r="N173" i="54"/>
  <c r="V173" i="54"/>
  <c r="N155" i="54"/>
  <c r="X155" i="54"/>
  <c r="P159" i="54"/>
  <c r="Z159" i="54"/>
  <c r="P138" i="54"/>
  <c r="Z138" i="54"/>
  <c r="O153" i="54"/>
  <c r="Y153" i="54"/>
  <c r="R112" i="54"/>
  <c r="AE112" i="54"/>
  <c r="N148" i="54"/>
  <c r="X148" i="54"/>
  <c r="P162" i="54"/>
  <c r="Z162" i="54"/>
  <c r="O137" i="54"/>
  <c r="Y137" i="54"/>
  <c r="O109" i="54"/>
  <c r="AB109" i="54"/>
  <c r="O160" i="54"/>
  <c r="Y160" i="54"/>
  <c r="O145" i="54"/>
  <c r="Y145" i="54"/>
  <c r="O147" i="54"/>
  <c r="Y147" i="54"/>
  <c r="P148" i="54"/>
  <c r="Z148" i="54"/>
  <c r="O163" i="54"/>
  <c r="Y163" i="54"/>
  <c r="P140" i="54"/>
  <c r="Z140" i="54"/>
  <c r="O157" i="54"/>
  <c r="Y157" i="54"/>
  <c r="O138" i="54"/>
  <c r="Y138" i="54"/>
  <c r="N150" i="54"/>
  <c r="X150" i="54"/>
  <c r="O29" i="54"/>
  <c r="X29" i="54"/>
  <c r="N139" i="54"/>
  <c r="X139" i="54"/>
  <c r="Q113" i="54"/>
  <c r="AD113" i="54"/>
  <c r="N159" i="54"/>
  <c r="X159" i="54"/>
  <c r="O155" i="54"/>
  <c r="Y155" i="54"/>
  <c r="N65" i="54"/>
  <c r="V64" i="54"/>
  <c r="O64" i="54"/>
  <c r="W63" i="54"/>
  <c r="N151" i="54"/>
  <c r="X151" i="54"/>
  <c r="P158" i="54"/>
  <c r="Z158" i="54"/>
  <c r="N174" i="54"/>
  <c r="V174" i="54"/>
  <c r="P154" i="54"/>
  <c r="Z154" i="54"/>
  <c r="P145" i="54"/>
  <c r="Z145" i="54"/>
  <c r="O143" i="54"/>
  <c r="Y143" i="54"/>
  <c r="Y32" i="54" l="1"/>
  <c r="Z32" i="54" s="1"/>
  <c r="AF113" i="54"/>
  <c r="AG113" i="54" s="1"/>
  <c r="W176" i="54"/>
  <c r="X176" i="54" s="1"/>
  <c r="X67" i="54"/>
  <c r="Y67" i="54" s="1"/>
  <c r="AA166" i="54"/>
  <c r="AB166" i="54" s="1"/>
</calcChain>
</file>

<file path=xl/sharedStrings.xml><?xml version="1.0" encoding="utf-8"?>
<sst xmlns="http://schemas.openxmlformats.org/spreadsheetml/2006/main" count="5385" uniqueCount="752">
  <si>
    <t>Tabla N° 1.1: Tipo de Conexión, Nivel de Tensión, Fases, Potencia Conectada, Tipo de Red y Tipo de Acometida</t>
  </si>
  <si>
    <t>Aérea</t>
  </si>
  <si>
    <t>Subterránea</t>
  </si>
  <si>
    <t>Tipo</t>
  </si>
  <si>
    <t>Subtipo</t>
  </si>
  <si>
    <t>Nivel de</t>
  </si>
  <si>
    <t>Fases</t>
  </si>
  <si>
    <t>Potencia</t>
  </si>
  <si>
    <t>tensión</t>
  </si>
  <si>
    <t>C1</t>
  </si>
  <si>
    <t>C1.1</t>
  </si>
  <si>
    <t>Monofásica</t>
  </si>
  <si>
    <t>Pc ≤ 3 kW</t>
  </si>
  <si>
    <t>C1.2</t>
  </si>
  <si>
    <t>3 kW &lt; Pc ≤ 10 kW</t>
  </si>
  <si>
    <t>C2</t>
  </si>
  <si>
    <t>C2.1</t>
  </si>
  <si>
    <t>Trifásica</t>
  </si>
  <si>
    <t>Pc ≤ 10 kW</t>
  </si>
  <si>
    <t>BT2-BT3-BT4</t>
  </si>
  <si>
    <t>C2.2</t>
  </si>
  <si>
    <t>10 kW &lt; Pc ≤ 20 kW</t>
  </si>
  <si>
    <t>C3</t>
  </si>
  <si>
    <t>C3.1</t>
  </si>
  <si>
    <t>20 kW &lt; Pc ≤ 50 kW</t>
  </si>
  <si>
    <t>C4</t>
  </si>
  <si>
    <t>C4.1</t>
  </si>
  <si>
    <t>50 kW &lt; Pc ≤ 75 kW</t>
  </si>
  <si>
    <t>C4.2</t>
  </si>
  <si>
    <t>75 kW &lt; Pc ≤ 150 kW</t>
  </si>
  <si>
    <t>C4.3</t>
  </si>
  <si>
    <t>150 kW &lt; Pc ≤ 225 kW</t>
  </si>
  <si>
    <t>C4.4</t>
  </si>
  <si>
    <t>225 kW &lt; Pc ≤ 300 kW</t>
  </si>
  <si>
    <t>PMI</t>
  </si>
  <si>
    <t>Celda</t>
  </si>
  <si>
    <t>C5</t>
  </si>
  <si>
    <t>C5.1</t>
  </si>
  <si>
    <t>Pc ≤ 100 kW</t>
  </si>
  <si>
    <t>MT2-MT3-MT4</t>
  </si>
  <si>
    <t>C5.2</t>
  </si>
  <si>
    <t>100 kW &lt; Pc ≤ 400 kW</t>
  </si>
  <si>
    <t>C5.3</t>
  </si>
  <si>
    <t>400 kW &lt; Pc ≤ 700 kW</t>
  </si>
  <si>
    <t>C5.4</t>
  </si>
  <si>
    <t>700 kW &lt; Pc ≤ 1000 kW</t>
  </si>
  <si>
    <t>Tipo de red</t>
  </si>
  <si>
    <t>Tipo de medición</t>
  </si>
  <si>
    <t>Opción</t>
  </si>
  <si>
    <t>Descripción</t>
  </si>
  <si>
    <t>tarifaria</t>
  </si>
  <si>
    <t>C1.1/C1.2</t>
  </si>
  <si>
    <t>Baja Tensión</t>
  </si>
  <si>
    <t>Aérea/Mixta</t>
  </si>
  <si>
    <t>Sin medición</t>
  </si>
  <si>
    <t>BT6</t>
  </si>
  <si>
    <t>Sin medición (prepago)</t>
  </si>
  <si>
    <t>BT7</t>
  </si>
  <si>
    <t>Con medición simple (medidor electrónico)</t>
  </si>
  <si>
    <t>BT5B</t>
  </si>
  <si>
    <t>Con medición simple (medidor electromecánico)</t>
  </si>
  <si>
    <t>Con medición doble</t>
  </si>
  <si>
    <t>BT5A</t>
  </si>
  <si>
    <t>C2.1/C2.2</t>
  </si>
  <si>
    <t>Pc ≤ 20 kW</t>
  </si>
  <si>
    <t>Con medición múltiple</t>
  </si>
  <si>
    <t>C3/C4</t>
  </si>
  <si>
    <t>C3.1/C4.1/C4.2/C4.3/C4.4</t>
  </si>
  <si>
    <t>Pc &gt; 20 kW</t>
  </si>
  <si>
    <t>C5.1/C5.2/C5.3/C5.4</t>
  </si>
  <si>
    <t>Media Tensión</t>
  </si>
  <si>
    <t>Pc ≤ 1000 kW</t>
  </si>
  <si>
    <t>Parámetro</t>
  </si>
  <si>
    <t>CRCB</t>
  </si>
  <si>
    <t>Cargo de reposición de la conexión en baja tensión, en Nuevos Soles (S/.)</t>
  </si>
  <si>
    <t>CRCM</t>
  </si>
  <si>
    <t>Cargo de reposición de la conexión en media tensión, en Nuevos Soles (S/.)</t>
  </si>
  <si>
    <t>CMCB</t>
  </si>
  <si>
    <t>Cargo de mantenimiento de la conexión en baja tensión, en Nuevos Soles (S/.)</t>
  </si>
  <si>
    <t>CMCM</t>
  </si>
  <si>
    <t>Cargo de mantenimiento de la conexión en media tensión, en Nuevos Soles (S/.)</t>
  </si>
  <si>
    <t>CRMB</t>
  </si>
  <si>
    <t>Cargo de reposición y mantenimiento de la conexión en baja tensión, en Nuevos Soles (S/.)</t>
  </si>
  <si>
    <t>CRMM</t>
  </si>
  <si>
    <t>Cargo de reposición y mantenimiento de la conexión en media tensión, en Nuevos Soles (S/.)</t>
  </si>
  <si>
    <t>Conectada (Pc)</t>
  </si>
  <si>
    <t>BT5B (2 hilos)</t>
  </si>
  <si>
    <t>BT5B (3 hilos)</t>
  </si>
  <si>
    <t>Conexión</t>
  </si>
  <si>
    <t>Conectada</t>
  </si>
  <si>
    <t>C1/C2</t>
  </si>
  <si>
    <t>Unidad</t>
  </si>
  <si>
    <t>Costo</t>
  </si>
  <si>
    <t>Rotura y resane de vereda en baja tensión</t>
  </si>
  <si>
    <t>Murete</t>
  </si>
  <si>
    <t>Mástil metálico de 3 m</t>
  </si>
  <si>
    <t>Mástil metálico de 6 m</t>
  </si>
  <si>
    <t>10 kV</t>
  </si>
  <si>
    <t>13.2/7.62 kV</t>
  </si>
  <si>
    <t>Elemento</t>
  </si>
  <si>
    <t>Empalme de acometida</t>
  </si>
  <si>
    <t>A red aérea con cable autoportante</t>
  </si>
  <si>
    <t>A red aérea con conductor desnudo</t>
  </si>
  <si>
    <t>A red subterránea</t>
  </si>
  <si>
    <t>Cable de acometida</t>
  </si>
  <si>
    <t>Con cable autoportante y salida a red subterránea</t>
  </si>
  <si>
    <t>Con conductor desnudo y salida a red aérea</t>
  </si>
  <si>
    <t>Con conductor desnudo y salida a red subterránea</t>
  </si>
  <si>
    <t>Subterránea-Aérea</t>
  </si>
  <si>
    <t>Caja de protección</t>
  </si>
  <si>
    <t>Para celda interior</t>
  </si>
  <si>
    <t>Sistema de protección y</t>
  </si>
  <si>
    <t>seccionamiento</t>
  </si>
  <si>
    <t>Protección sobretensión</t>
  </si>
  <si>
    <t>Para instalación exterior</t>
  </si>
  <si>
    <t>Para instalación interior</t>
  </si>
  <si>
    <t>Zanja (metro lineal)</t>
  </si>
  <si>
    <t>Aérea/Subterránea</t>
  </si>
  <si>
    <t>Para PMI o celda interior</t>
  </si>
  <si>
    <t>Para PMI</t>
  </si>
  <si>
    <t>Protección de estructuras</t>
  </si>
  <si>
    <t>Bloque de concreto</t>
  </si>
  <si>
    <t>Riel de acero</t>
  </si>
  <si>
    <t>Tabla N° 3.1: CRCB - Conexiones en Baja Tensión 220 V - Nuevos Soles</t>
  </si>
  <si>
    <t>Tabla N° 3.2: CRCB - Conexiones en Baja Tensión Múltiples 220 V - Nuevos Soles</t>
  </si>
  <si>
    <t>Tabla N° 3.3: CRCB - Conexiones en Baja Tensión 380/220 V - Nuevos Soles</t>
  </si>
  <si>
    <t>Tabla N° 3.5: CRCB - Conexiones en Baja Tensión 220 V - Prepago - Nuevos Soles</t>
  </si>
  <si>
    <t>Tabla N° 4.1: Cargos de Mantenimiento de las Conexiones en Media y Baja Tensión - Nuevos Soles</t>
  </si>
  <si>
    <t>S/.</t>
  </si>
  <si>
    <t>Tipo de Conexión</t>
  </si>
  <si>
    <t>FAPC(x)</t>
  </si>
  <si>
    <t>FAPC(1)</t>
  </si>
  <si>
    <t>FAPC(2)</t>
  </si>
  <si>
    <t>FAPC(3)</t>
  </si>
  <si>
    <t>FAPC(4)</t>
  </si>
  <si>
    <t>FAPC(5)</t>
  </si>
  <si>
    <t>FAPC(7)</t>
  </si>
  <si>
    <t>Otros Elementos Electromecánicos en Media Tensión</t>
  </si>
  <si>
    <t>Vereda, Murete, Mástil y Protección de Estructuras</t>
  </si>
  <si>
    <t>C1/C2/C3/C4/C5</t>
  </si>
  <si>
    <t>Total</t>
  </si>
  <si>
    <t>FACM(x)</t>
  </si>
  <si>
    <t>FACM(1)</t>
  </si>
  <si>
    <t>FACM(2)</t>
  </si>
  <si>
    <t>MANTENIMIENTO</t>
  </si>
  <si>
    <r>
      <t>TC</t>
    </r>
    <r>
      <rPr>
        <vertAlign val="subscript"/>
        <sz val="11"/>
        <rFont val="Arial"/>
        <family val="2"/>
      </rPr>
      <t>0</t>
    </r>
    <r>
      <rPr>
        <sz val="11"/>
        <rFont val="Arial"/>
        <family val="2"/>
      </rPr>
      <t xml:space="preserve"> (S/./US$)</t>
    </r>
  </si>
  <si>
    <r>
      <t>IPM</t>
    </r>
    <r>
      <rPr>
        <vertAlign val="subscript"/>
        <sz val="11"/>
        <rFont val="Arial"/>
        <family val="2"/>
      </rPr>
      <t>0</t>
    </r>
  </si>
  <si>
    <r>
      <t>IPCu</t>
    </r>
    <r>
      <rPr>
        <vertAlign val="subscript"/>
        <sz val="11"/>
        <rFont val="Arial"/>
        <family val="2"/>
      </rPr>
      <t>0</t>
    </r>
  </si>
  <si>
    <t>BT7 (2 hilos)</t>
  </si>
  <si>
    <t>BT7 (3 hilos)</t>
  </si>
  <si>
    <t>Con medición simple, doble o múltiple</t>
  </si>
  <si>
    <t>10 kV o 13.2/7.62 kV</t>
  </si>
  <si>
    <t>Tabla N° 3.4: CRCB - Conexiones en Baja Tensión Múltiples 380/220 V - Nuevos Soles</t>
  </si>
  <si>
    <t>Conexiones Aéreas, Subterráneas,</t>
  </si>
  <si>
    <t>Subterráneas Múltiples y Mixtas</t>
  </si>
  <si>
    <t>conectada (Pc) (1)</t>
  </si>
  <si>
    <t>INSTALACIÓN Y REPOSICIÓN</t>
  </si>
  <si>
    <t>APC</t>
  </si>
  <si>
    <t>BPC</t>
  </si>
  <si>
    <t>CPC</t>
  </si>
  <si>
    <t>DPC</t>
  </si>
  <si>
    <t>Conexiones Aéreas, Subterráneas, Subterráneas</t>
  </si>
  <si>
    <t>Múltiples y Mixtas en Baja Tensión</t>
  </si>
  <si>
    <t>Conexiones Aéreas, Subterráneas y Mixtas en Baja Tensión</t>
  </si>
  <si>
    <t>Conexiones Básicas en Media Tensión (PMI y Celda)</t>
  </si>
  <si>
    <t>ACM</t>
  </si>
  <si>
    <t>BCM</t>
  </si>
  <si>
    <t>CCM</t>
  </si>
  <si>
    <t>DCM</t>
  </si>
  <si>
    <t>C3/C4/C5</t>
  </si>
  <si>
    <t>Conexiones Aéreas, Mixtas y Subterráneas en Baja Tensión</t>
  </si>
  <si>
    <t>Conexiones en Media Tensión (PMI y Celda)</t>
  </si>
  <si>
    <t>Valor</t>
  </si>
  <si>
    <r>
      <t>IPAl</t>
    </r>
    <r>
      <rPr>
        <vertAlign val="subscript"/>
        <sz val="11"/>
        <rFont val="Arial"/>
        <family val="2"/>
      </rPr>
      <t>0</t>
    </r>
  </si>
  <si>
    <t>(1) Derecho de potencia otorgado por cada tipo de conexión eléctrica.</t>
  </si>
  <si>
    <t>1000 kW &lt; Pc ≤ 2500 kW</t>
  </si>
  <si>
    <t>C5.5</t>
  </si>
  <si>
    <t>Conexiones Eléctricas en Baja Tensión (220 V y 220/380 V)</t>
  </si>
  <si>
    <t>Potencia Conectada (Pc)</t>
  </si>
  <si>
    <t>Con seccionador cut-out</t>
  </si>
  <si>
    <t>Con seccionador de potencia para celda interior</t>
  </si>
  <si>
    <t>BT5B/C/D/E</t>
  </si>
  <si>
    <t>BT5A/B/C/D/E-BT2-BT3-BT4</t>
  </si>
  <si>
    <t>Pc &gt; 1000 kW</t>
  </si>
  <si>
    <t>Tabla N° 1.2: Grupos de Conexión, Nivel de Tensión, Fases, Potencia Conectada, Tipo de Red y Tipo de Medición</t>
  </si>
  <si>
    <t>Tipo de Red</t>
  </si>
  <si>
    <t>Tipo de Medición</t>
  </si>
  <si>
    <t>Opción Tarifaria</t>
  </si>
  <si>
    <t>C1.1 - C1.2</t>
  </si>
  <si>
    <t>Hasta 10 kW</t>
  </si>
  <si>
    <t>220 V</t>
  </si>
  <si>
    <t>Aérea/Mixta, Sin Medición</t>
  </si>
  <si>
    <t>380/220 V</t>
  </si>
  <si>
    <t>Aérea/Mixta, Sin Medición, Prepago</t>
  </si>
  <si>
    <t>(medidor electrónico)</t>
  </si>
  <si>
    <t>Electrónico</t>
  </si>
  <si>
    <t>Con medición simple</t>
  </si>
  <si>
    <t>(medidor electromecánico)</t>
  </si>
  <si>
    <t>Electromecánico</t>
  </si>
  <si>
    <t>Baja Tensión, Monofásica, Hasta 10 kW,</t>
  </si>
  <si>
    <t>Aérea/Mixta, Doble Medición</t>
  </si>
  <si>
    <t>Subterránea, Sin Medición</t>
  </si>
  <si>
    <t>Subterránea, Sin Medición, Prepago</t>
  </si>
  <si>
    <t>Subterránea, Simple Medición, Medidor</t>
  </si>
  <si>
    <t>Subterránea, Doble Medición</t>
  </si>
  <si>
    <t>C2.1 - C2.2</t>
  </si>
  <si>
    <t>Hasta 20 kW</t>
  </si>
  <si>
    <t>Sin Medición</t>
  </si>
  <si>
    <t>Simple Medición, Medidor Electrónico</t>
  </si>
  <si>
    <t>Simple Medición, Medidor Electromecánico</t>
  </si>
  <si>
    <t>Doble Medición</t>
  </si>
  <si>
    <t>Múltiple Medición</t>
  </si>
  <si>
    <t>Conexiones Eléctricas en Media Tensión (10 kV, 13.2/7.62 kV, 20 kV y 22.9/13.2 kV)</t>
  </si>
  <si>
    <t>20 kV - 22.9/13.2 kV</t>
  </si>
  <si>
    <t>Empresa</t>
  </si>
  <si>
    <t>Coelvisac</t>
  </si>
  <si>
    <t>Edecañete</t>
  </si>
  <si>
    <t>Edelnor</t>
  </si>
  <si>
    <t>Electro Dunas</t>
  </si>
  <si>
    <t>Electro Oriente</t>
  </si>
  <si>
    <t>Electro Pangoa</t>
  </si>
  <si>
    <t>Electro Sur Este</t>
  </si>
  <si>
    <t>Electrocentro</t>
  </si>
  <si>
    <t>Electronorte</t>
  </si>
  <si>
    <t>Electrosur</t>
  </si>
  <si>
    <t>Emseusac</t>
  </si>
  <si>
    <t>Hidrandina</t>
  </si>
  <si>
    <t>Luz del Sur</t>
  </si>
  <si>
    <t>Seal</t>
  </si>
  <si>
    <t>Sersa</t>
  </si>
  <si>
    <t>Electro Puno</t>
  </si>
  <si>
    <t>Electro Tocache</t>
  </si>
  <si>
    <t>Electro Ucayali</t>
  </si>
  <si>
    <t>Electronoroeste</t>
  </si>
  <si>
    <t>Emsemsa</t>
  </si>
  <si>
    <t>CRER</t>
  </si>
  <si>
    <t>S/./Usuario-mes</t>
  </si>
  <si>
    <t>BT5B (2 hilos) - Rural (1)</t>
  </si>
  <si>
    <t>BT5B (3 hilos) - Rural (1)</t>
  </si>
  <si>
    <t>BT2/BT3/BT4</t>
  </si>
  <si>
    <t>BT5A/BT5B/BT2/BT3/BT4</t>
  </si>
  <si>
    <t>(2)</t>
  </si>
  <si>
    <t>(2)(3)</t>
  </si>
  <si>
    <t>(1) Aplicable a los Sectores Típicos 4, 5, 6 y Sistemas Eléctricos Rurales (SER).</t>
  </si>
  <si>
    <t>(2) Aplicable a conexiones con acometida simple o doble.</t>
  </si>
  <si>
    <t>(3) Aplicable a conexiones subterráneas o mixtas (aérea/subterránea).</t>
  </si>
  <si>
    <t>Tabla N° 2.2: Conexiones en Baja Tensión Múltiples 220 V - Nuevos Soles</t>
  </si>
  <si>
    <t>(1)</t>
  </si>
  <si>
    <t>(1) Aplicable en conexiones múltiples con 3 o más usuarios.</t>
  </si>
  <si>
    <t>Tabla N° 2.3: Conexiones en Baja Tensión 380/220 V - Nuevos Soles</t>
  </si>
  <si>
    <t>(1) Aplicable a conexiones con acometida simple o doble.</t>
  </si>
  <si>
    <t>(2) Aplicable a conexiones subterráneas o mixtas (aérea/subterránea).</t>
  </si>
  <si>
    <t>(1)(2)</t>
  </si>
  <si>
    <t>Tabla N° 2.4: Conexiones en Baja Tensión Múltiples 380/220 V - Nuevos Soles</t>
  </si>
  <si>
    <t>Tabla N° 2.5: Conexiones en Baja Tensión 220 V - Prepago - Nuevos Soles</t>
  </si>
  <si>
    <t>BT7 (2 hilos) - Rural (1)</t>
  </si>
  <si>
    <t>BT7 (3 hilos) - Rural (1)</t>
  </si>
  <si>
    <t>Tabla N° 2.7: Conexiones Básicas en Media Tensión - Nuevos Soles</t>
  </si>
  <si>
    <t>MT2/MT3/MT4</t>
  </si>
  <si>
    <t>Tabla N° 2.8: Otros Elementos Electromecánicos en Media Tensión - Nuevos Soles</t>
  </si>
  <si>
    <t>Tabla N° 2.9: Costo por Vereda, Murete y Mástil en Baja Tensión - Nuevos Soles</t>
  </si>
  <si>
    <t>Murete baja tensión, conexión monofásica</t>
  </si>
  <si>
    <t>Murete baja tensión, conexión trifásica</t>
  </si>
  <si>
    <t>Cargo (1)</t>
  </si>
  <si>
    <t>Tabla N° 3.6: Parámetro CRCM - Conexiones Básicas en Media Tensión - Nuevos Soles</t>
  </si>
  <si>
    <t>Con medición simple (medidor electrónico) - caja polimérica</t>
  </si>
  <si>
    <t>Con medición simple (medidor electrónico) - caja metálica</t>
  </si>
  <si>
    <t>Con medición simple (medidor electromecánico) - caja metálica</t>
  </si>
  <si>
    <t>Con medición simple (medidor electromecánico)  - caja polimérica</t>
  </si>
  <si>
    <t>TC (S/./US$)</t>
  </si>
  <si>
    <t>Tabla N° 2.1: Conexiones en Baja Tensión 220 V - Nuevos Soles</t>
  </si>
  <si>
    <t>Tarifaria</t>
  </si>
  <si>
    <t>Caja Toma</t>
  </si>
  <si>
    <t>Tabla N° 4.1: Parámetro CMCB - Conexiones en Baja Tensión 220 V - Nuevos Soles</t>
  </si>
  <si>
    <t>Electrónico - Caja Plástico</t>
  </si>
  <si>
    <t>Electrónico - Caja Metal</t>
  </si>
  <si>
    <t>Electromecánico - Caja Plástico</t>
  </si>
  <si>
    <t>Electromecánico - Caja Metal</t>
  </si>
  <si>
    <t>Tabla N° 4.2: Parámetro CMCB - Conexiones en Baja Tensión Múltiples 220 V - Nuevos Soles</t>
  </si>
  <si>
    <t>Tabla N° 4.3: Parámetro CMCB - Conexiones en Baja Tensión 380/220 V - Nuevos Soles</t>
  </si>
  <si>
    <t>Tabla N° 4.4: Parámetro CMCB - Conexiones en Baja Tensión Múltiples 380/220 V - Nuevos Soles</t>
  </si>
  <si>
    <t>Tabla N° 4.5: Parámetro CMCB - Conexiones en Baja Tensión 220 V - Prepago - Nuevos Soles</t>
  </si>
  <si>
    <t>Tabla N° 4.6: Parámetro CMCM - Conexiones en Media Tensión - Nuevos Soles</t>
  </si>
  <si>
    <t>Tabla N° 2.6: Costo por Metro de Cable de Conexiones en Baja Tensión 220 V - Prepago - Nuevos Soles</t>
  </si>
  <si>
    <r>
      <t>1.1</t>
    </r>
    <r>
      <rPr>
        <b/>
        <sz val="7"/>
        <color theme="1"/>
        <rFont val="Times New Roman"/>
        <family val="1"/>
      </rPr>
      <t xml:space="preserve">               </t>
    </r>
    <r>
      <rPr>
        <b/>
        <sz val="11"/>
        <color theme="1"/>
        <rFont val="Calibri"/>
        <family val="2"/>
      </rPr>
      <t>Conexiones monofásicas, hasta 10 kW, BT5A, BT5B y BT6</t>
    </r>
  </si>
  <si>
    <t>Costo Total (S/.)</t>
  </si>
  <si>
    <t>Modalidad</t>
  </si>
  <si>
    <t>Corte</t>
  </si>
  <si>
    <t>Fusible o interruptor (tapa sin ranura)</t>
  </si>
  <si>
    <t>Interruptor (tapa con ranura)</t>
  </si>
  <si>
    <t xml:space="preserve">Monofásica </t>
  </si>
  <si>
    <t>Caja de medición (aislamiento acometida)</t>
  </si>
  <si>
    <t xml:space="preserve">hasta 10 kW </t>
  </si>
  <si>
    <t>Línea aérea (empalme)</t>
  </si>
  <si>
    <t>BT5A-BT5B-BT6</t>
  </si>
  <si>
    <t>Reconexión</t>
  </si>
  <si>
    <t xml:space="preserve">Otras Empresas </t>
  </si>
  <si>
    <t>SEIN</t>
  </si>
  <si>
    <t xml:space="preserve">Urbana </t>
  </si>
  <si>
    <t xml:space="preserve">Rural </t>
  </si>
  <si>
    <t>Traslado</t>
  </si>
  <si>
    <t>Urbana Lima</t>
  </si>
  <si>
    <t>Provincia</t>
  </si>
  <si>
    <t>Rural</t>
  </si>
  <si>
    <t xml:space="preserve">Provincia </t>
  </si>
  <si>
    <t>Amazonía</t>
  </si>
  <si>
    <t>Retiro</t>
  </si>
  <si>
    <t>RT conexión aérea</t>
  </si>
  <si>
    <t>Camioneta</t>
  </si>
  <si>
    <t>RT conexión subterránea</t>
  </si>
  <si>
    <t>RT conexión mixta</t>
  </si>
  <si>
    <t>Reinstalación</t>
  </si>
  <si>
    <t>RI conexión aérea</t>
  </si>
  <si>
    <t>RI conexión subterránea</t>
  </si>
  <si>
    <t>RI conexión mixta</t>
  </si>
  <si>
    <t xml:space="preserve">Urbana Lima </t>
  </si>
  <si>
    <t>Urbana</t>
  </si>
  <si>
    <t xml:space="preserve"> Provincia </t>
  </si>
  <si>
    <t>Caja de medición (aislamiento acometida bloqueada)</t>
  </si>
  <si>
    <t>RT conexión subterránea (empalme y cable acometida)</t>
  </si>
  <si>
    <t>RT conexión mixta (empalme y cable acometida)</t>
  </si>
  <si>
    <t>RI conexión subterránea (empalme y cable acometida)</t>
  </si>
  <si>
    <t>RI conexión mixta (empalme y cable acometida)</t>
  </si>
  <si>
    <r>
      <t>1.2</t>
    </r>
    <r>
      <rPr>
        <b/>
        <sz val="14"/>
        <color theme="1"/>
        <rFont val="Times New Roman"/>
        <family val="1"/>
      </rPr>
      <t xml:space="preserve">               </t>
    </r>
    <r>
      <rPr>
        <b/>
        <sz val="14"/>
        <color theme="1"/>
        <rFont val="Calibri"/>
        <family val="2"/>
      </rPr>
      <t>Conexiones trifásicas, hasta 20 kW, BT5A, BT5B y BT6</t>
    </r>
  </si>
  <si>
    <t xml:space="preserve">Trifásica hasta </t>
  </si>
  <si>
    <t>20 kW BT5A-</t>
  </si>
  <si>
    <t>BT5B-BT6</t>
  </si>
  <si>
    <t xml:space="preserve">Otras </t>
  </si>
  <si>
    <t>Empresas</t>
  </si>
  <si>
    <t xml:space="preserve"> SEIN</t>
  </si>
  <si>
    <t xml:space="preserve"> Provincia</t>
  </si>
  <si>
    <t xml:space="preserve"> Amazonía</t>
  </si>
  <si>
    <t>1.3 Conexiones trifásicas,hasta 20 kW, resto de opciones (BT2,BT3 y BT4)</t>
  </si>
  <si>
    <t xml:space="preserve">20 kW resto de </t>
  </si>
  <si>
    <t xml:space="preserve">opciones (BT2, </t>
  </si>
  <si>
    <t>BT3 y BT4)</t>
  </si>
  <si>
    <t>1.4 Conexiones trifásicas,mayor a  20 kW, resto de opciones (BT2,BT3 y BT4)</t>
  </si>
  <si>
    <t xml:space="preserve">Trifásica </t>
  </si>
  <si>
    <t xml:space="preserve">mayor a 20 kW </t>
  </si>
  <si>
    <t xml:space="preserve">resto de </t>
  </si>
  <si>
    <t>1.5 Conexiones trifásicas,hasta a  2500 kW, resto de opciones (MT2,MT3 y MT4)</t>
  </si>
  <si>
    <t>Trifásica hasta 2500 kW resto de opciones (MT2, MT3 y MT4)</t>
  </si>
  <si>
    <t>En sistema de protección - PMI</t>
  </si>
  <si>
    <t>En sistema de protección - Celda</t>
  </si>
  <si>
    <t>Factores de descuento para cortes no efectuados por oposición de los usuarios</t>
  </si>
  <si>
    <t>Monofásica hasta 10 kW BT5A-BT5B-BT6</t>
  </si>
  <si>
    <t>Trifásica hasta 20 kW BT5A-BT5B-BT6</t>
  </si>
  <si>
    <t>Trifásica hasta 20 kW Resto de Opciones (BT2-BT3-BT4)</t>
  </si>
  <si>
    <t>Trifásica mayor a 20 kW Resto de Opciones (BT2-BT3-BT4)</t>
  </si>
  <si>
    <t>Trifásica hasta 2500 kW Resto de Opciones (MT2-MT3-MT4)</t>
  </si>
  <si>
    <t>SP - PMI</t>
  </si>
  <si>
    <t>SP - Celda</t>
  </si>
  <si>
    <t>Importes Máximos por Corte y Reconexión</t>
  </si>
  <si>
    <t>Evaluación de Factores de Actualización Tarifaria</t>
  </si>
  <si>
    <t>1. PRESUPUESTOS Y CARGOS DE REPOSICIÓN DE LA CONEXIÓN</t>
  </si>
  <si>
    <t>Para conexiones</t>
  </si>
  <si>
    <t>a) Conexiones en Baja Tensión - C1/C2</t>
  </si>
  <si>
    <t>b) Conexiones en Baja Tensión - C3/C4</t>
  </si>
  <si>
    <t>c) Conexiones Básicas en Media Tensión (PMI y Celda) - C5</t>
  </si>
  <si>
    <t>d) Otros Elementos Electromecánicos en Media Tensión - C5</t>
  </si>
  <si>
    <t>e) Vereda, Murete, Mástil y Protección de Estructuras - C1/C2/C3/C4/C5</t>
  </si>
  <si>
    <t>Para cambio a conexión prepago</t>
  </si>
  <si>
    <t/>
  </si>
  <si>
    <t>Para costos por metro de cable</t>
  </si>
  <si>
    <t>2. MANTENIMIENTO DE LA CONEXIÓN</t>
  </si>
  <si>
    <t>b) Conexiones en Baja y Media Tensión  (PMI y Celda) - C3/C4/C5</t>
  </si>
  <si>
    <t>a) Corte y Reconexión</t>
  </si>
  <si>
    <t>Presupuestos y cargos de reposición de la conexión</t>
  </si>
  <si>
    <t>Cargos de mantenimiento de la conexión</t>
  </si>
  <si>
    <r>
      <t>1.1</t>
    </r>
    <r>
      <rPr>
        <b/>
        <u/>
        <sz val="14"/>
        <color rgb="FF0000FF"/>
        <rFont val="Times New Roman"/>
        <family val="1"/>
      </rPr>
      <t> </t>
    </r>
    <r>
      <rPr>
        <b/>
        <u/>
        <sz val="14"/>
        <color rgb="FF0000FF"/>
        <rFont val="Calibri"/>
        <family val="2"/>
      </rPr>
      <t>Conexiones monofásicas, hasta 10 kW, BT5A, BT5B y BT6</t>
    </r>
  </si>
  <si>
    <t>Presupuestos de la Conexión</t>
  </si>
  <si>
    <r>
      <t>Rotura y reparación de vereda (m</t>
    </r>
    <r>
      <rPr>
        <vertAlign val="superscript"/>
        <sz val="10"/>
        <rFont val="Calibri"/>
        <family val="2"/>
        <scheme val="minor"/>
      </rPr>
      <t>2</t>
    </r>
    <r>
      <rPr>
        <sz val="10"/>
        <rFont val="Calibri"/>
        <family val="2"/>
        <scheme val="minor"/>
      </rPr>
      <t>)</t>
    </r>
  </si>
  <si>
    <r>
      <t>m</t>
    </r>
    <r>
      <rPr>
        <vertAlign val="superscript"/>
        <sz val="10"/>
        <rFont val="Calibri"/>
        <family val="2"/>
        <scheme val="minor"/>
      </rPr>
      <t>2</t>
    </r>
  </si>
  <si>
    <t>Cargos de Reposición de la Conexión</t>
  </si>
  <si>
    <t>Cargo por Reposición de Elementos Sustraidos por Terceros</t>
  </si>
  <si>
    <t>Cargos de Mantenimiento de la Conexión</t>
  </si>
  <si>
    <t>C.2 DISTRIBUCIÓN - PRESUPUESTOS DE CONEXIÓN - Resolución OSINERGMIN Nº 159-2015-OS/CD</t>
  </si>
  <si>
    <t>C.3. DISTRIBUCIÓN - CORTE Y RECONEXIÓN (FAIM) - Resolución OSINERGMIN Nº 175-2015-OS/CD</t>
  </si>
  <si>
    <t>Cargos de Reposición de la Conexión-Amazonia</t>
  </si>
  <si>
    <t>Cargos de Mantenimiento de la Conexión-Amazonia</t>
  </si>
  <si>
    <t>Tabla N° 4.1: Parámetro CMCB - Conexiones en Baja Tensión 220 V - Amazonia - Nuevos Soles</t>
  </si>
  <si>
    <t>Tabla N° 4.2: Parámetro CMCB - Conexiones en Baja Tensión Múltiples 220 V - Amazonia -Nuevos Soles</t>
  </si>
  <si>
    <t>Tabla N° 4.3: Parámetro CMCB - Conexiones en Baja Tensión 380/220 V - Amazonia -Nuevos Soles</t>
  </si>
  <si>
    <t>Tabla N° 4.4: Parámetro CMCB - Conexiones en Baja Tensión Múltiples 380/220 V - Amazonia -Nuevos Soles</t>
  </si>
  <si>
    <t>Tabla N° 4.5: Parámetro CMCB - Conexiones en Baja Tensión 220 V - Prepago - Amazonia -Nuevos Soles</t>
  </si>
  <si>
    <t>Tabla N° 4.6: Parámetro CMCM - Conexiones en Media Tensión - Amazonia -Nuevos Soles</t>
  </si>
  <si>
    <t>Presupuestos de la Conexión - Amazonia</t>
  </si>
  <si>
    <t>Tabla N° 3.1: CRCB - Conexiones en Baja Tensión 220 V - Amazonia - Nuevos Soles</t>
  </si>
  <si>
    <t>Tabla N° 3.2: CRCB - Conexiones en Baja Tensión Múltiples 220 V - Amazonia -Nuevos Soles</t>
  </si>
  <si>
    <t>Tabla N° 3.3: CRCB - Conexiones en Baja Tensión 380/220 V - Amazonia -Nuevos Soles</t>
  </si>
  <si>
    <t>Tabla N° 3.4: CRCB - Conexiones en Baja Tensión Múltiples 380/220 V - Amazonia - Nuevos Soles</t>
  </si>
  <si>
    <t>Tabla N° 3.5: CRCB - Conexiones en Baja Tensión 220 V - Prepago - Amazonia -Nuevos Soles</t>
  </si>
  <si>
    <t>Tabla N° 3.6: Parámetro CRCM - Conexiones Básicas en Media Tensión - Amazonia -Nuevos Soles</t>
  </si>
  <si>
    <t xml:space="preserve">de la Conexión en Baja Tensión, BT5B (CRER)-Amazonia-Resolución N° 225-2015-OS/CD </t>
  </si>
  <si>
    <t>Resolución Base175-2015-OS/CD</t>
  </si>
  <si>
    <t>Suma</t>
  </si>
  <si>
    <t>(1) Aplicable a los Sectores Típicos 3 y 4 (para Grupo 1 y Grupo 2 a partir de 1/11/2019), Sectores Típicos 4, 5, 6 (Grupo 2 hasta 31/10/2019) y Sistemas Electricos Rural (SER)</t>
  </si>
  <si>
    <t>Tabla N° 2.1: Conexiones en Baja Tensión 220 V - Soles</t>
  </si>
  <si>
    <t>Tabla N° 2.2: Conexiones en Baja Tensión Múltiples 220 V - Soles</t>
  </si>
  <si>
    <t>Tabla N° 2.3: Conexiones en Baja Tensión 380/220 V - Soles</t>
  </si>
  <si>
    <t>Tabla N° 2.4: Conexiones en Baja Tensión Múltiples 380/220 V - Soles</t>
  </si>
  <si>
    <t>Tabla N° 2.5: Conexiones en Baja Tensión 220 V - Prepago - Soles</t>
  </si>
  <si>
    <t>Tabla N° 2.6: Costo por Metro de Cable de Conexiones en Baja Tensión 220 V - Prepago - Soles</t>
  </si>
  <si>
    <t>Tabla N° 2.7: Conexiones Básicas en Media Tensión - Soles</t>
  </si>
  <si>
    <t>Tabla N° 2.9: Costo por Vereda, Murete y Mástil en Baja Tensión - Soles</t>
  </si>
  <si>
    <t>Tabla N° 3.1: CRCB - Conexiones en Baja Tensión 220 V - Soles</t>
  </si>
  <si>
    <t>Tabla N° 3.2: CRCB - Conexiones en Baja Tensión Múltiples 220 V - Soles</t>
  </si>
  <si>
    <t>Tabla N° 3.3: CRCB - Conexiones en Baja Tensión 380/220 V - Soles</t>
  </si>
  <si>
    <t>Tabla N° 3.4: CRCB - Conexiones en Baja Tensión Múltiples 380/220 V - Soles</t>
  </si>
  <si>
    <t>Tabla N° 3.5: CRCB - Conexiones en Baja Tensión 220 V - Prepago - Soles</t>
  </si>
  <si>
    <t>Tabla N° 3.6: Parámetro CRCM - Conexiones Básicas en Media Tensión - Soles</t>
  </si>
  <si>
    <t>Enel Distribución</t>
  </si>
  <si>
    <t>BT5A-BT5B-BT5C-AP-BT6</t>
  </si>
  <si>
    <t>Tabla N° 2.1: Conexiones en Baja Tensión 220 V - Amazonia - Soles</t>
  </si>
  <si>
    <t>Tabla N° 2.2: Conexiones en Baja Tensión Múltiples 220 V - Amazonia - Soles</t>
  </si>
  <si>
    <t>Tabla N° 2.3: Conexiones en Baja Tensión 380/220 V - Amazonia - Soles</t>
  </si>
  <si>
    <t>Tabla N° 2.4: Conexiones en Baja Tensión Múltiples 380/220 V - Amazonia - Soles</t>
  </si>
  <si>
    <t>Tabla N° 2.5: Conexiones en Baja Tensión 220 V - Prepago - Amazonia - Soles</t>
  </si>
  <si>
    <t>Tabla N° 2.6: Costo por Metro de Cable de Conexiones en Baja Tensión 220 V - Prepago - Amazonia - Soles</t>
  </si>
  <si>
    <t>Tabla N° 2.7: Conexiones Básicas en Media Tensión - Amazonia - Soles</t>
  </si>
  <si>
    <t>Tabla N° 2.8: Otros Elementos Electromecánicos en Media Tensión - Amazonia - Soles</t>
  </si>
  <si>
    <t>Tabla N° 2.9: Costo por Vereda, Murete y Mástil en Baja Tensión - Amazonia - Soles</t>
  </si>
  <si>
    <t>Tabla N° 4.1: Parámetro CMCB - Conexiones en Baja Tensión 220 V - Amazonia - Soles</t>
  </si>
  <si>
    <t>BT5F</t>
  </si>
  <si>
    <t>BT5E</t>
  </si>
  <si>
    <t>BT5I (2 hilos) (2)</t>
  </si>
  <si>
    <t>BT5I (3 hilos) (2)</t>
  </si>
  <si>
    <t>BT5I (2)</t>
  </si>
  <si>
    <t>BT5I</t>
  </si>
  <si>
    <t>BT5I (3)</t>
  </si>
  <si>
    <t>BT5I(2)</t>
  </si>
  <si>
    <t>PMS</t>
  </si>
  <si>
    <t>BT5I (2 HILOS) 4</t>
  </si>
  <si>
    <t>BT5I (3 HILOS) 4</t>
  </si>
  <si>
    <t>BT5I(4)</t>
  </si>
  <si>
    <t>BT5I (4)</t>
  </si>
  <si>
    <t>BT5I (2 hilos)(2)</t>
  </si>
  <si>
    <t>BT5I (3 hilos)(2)</t>
  </si>
  <si>
    <t>BT5I )(2)</t>
  </si>
  <si>
    <t>bt5i (2)</t>
  </si>
  <si>
    <t>bt5f</t>
  </si>
  <si>
    <t>BT5B/BT5E</t>
  </si>
  <si>
    <t>INTELIGENTE</t>
  </si>
  <si>
    <t>BT5I(2hilos)/(3 hilos)</t>
  </si>
  <si>
    <t>BT5I (2hilos/3 hilos)</t>
  </si>
  <si>
    <t xml:space="preserve">BT5I </t>
  </si>
  <si>
    <t>BTI</t>
  </si>
  <si>
    <t>BT5A- BT5B-BT6- BT5F-BT5-I</t>
  </si>
  <si>
    <t>BT5A-BT5B- BT6-BT5F-BT5-I</t>
  </si>
  <si>
    <t>BT5A-BT5B-BT6-BT5F- BT5-I</t>
  </si>
  <si>
    <t>BT5A-BT5B-BT6- BT5F-BT5-I</t>
  </si>
  <si>
    <t>BT5A-BT5B-BT6-BT5F-BT5-I</t>
  </si>
  <si>
    <t xml:space="preserve"> BT5A- BT5B-BT6- BT5F-BT5-I</t>
  </si>
  <si>
    <t>BT5A- BT5B-BT6-BT5F-BT5-I</t>
  </si>
  <si>
    <t>(2) El costo de la conexión no incluye el costo del medidor.</t>
  </si>
  <si>
    <t>Tabla 2.10:- Cargo mensual del sistema de medición inteligente</t>
  </si>
  <si>
    <t>Conexiones en Baja Tensión 220 V - Soles/mes</t>
  </si>
  <si>
    <t>Aérea / Subterránea</t>
  </si>
  <si>
    <t>(1) (2)</t>
  </si>
  <si>
    <t>BT5I (2 hilos)</t>
  </si>
  <si>
    <t>BT5I (3 hilos)</t>
  </si>
  <si>
    <t>Conexiones en Baja Tensión Múltiples 220 V - Soles/mes</t>
  </si>
  <si>
    <t>Conexiones en Baja Tensión 380/220 V - Soles/mes</t>
  </si>
  <si>
    <t>Conexiones en Baja Tensión Múltiples 380/220 V - Soles/mes</t>
  </si>
  <si>
    <t>(1) Aplicable a los Sectores Típicos 3, 4 y Sistemas Eléctricos Rurales (SER).</t>
  </si>
  <si>
    <t>(4) El costo de la conexión no incluye los costos del medidor.</t>
  </si>
  <si>
    <t>(2) El costo de la conexión no incluye los costos del medidor.</t>
  </si>
  <si>
    <t>(3) El costo de la conexión no incluye los costos del medidor.</t>
  </si>
  <si>
    <t xml:space="preserve">Con Recurso de Reconsideración, </t>
  </si>
  <si>
    <t>Inicial sin recursos de reconsideración-2023</t>
  </si>
  <si>
    <r>
      <rPr>
        <b/>
        <sz val="8"/>
        <rFont val="Calibri"/>
        <family val="1"/>
      </rPr>
      <t>Tipo</t>
    </r>
  </si>
  <si>
    <r>
      <rPr>
        <b/>
        <sz val="8"/>
        <rFont val="Calibri"/>
        <family val="1"/>
      </rPr>
      <t>Subtipo</t>
    </r>
  </si>
  <si>
    <r>
      <rPr>
        <b/>
        <sz val="8"/>
        <rFont val="Calibri"/>
        <family val="1"/>
      </rPr>
      <t>Fases</t>
    </r>
  </si>
  <si>
    <r>
      <rPr>
        <b/>
        <sz val="8"/>
        <rFont val="Calibri"/>
        <family val="1"/>
      </rPr>
      <t>Potencia</t>
    </r>
  </si>
  <si>
    <r>
      <rPr>
        <b/>
        <sz val="8"/>
        <rFont val="Calibri"/>
        <family val="1"/>
      </rPr>
      <t>Aérea</t>
    </r>
  </si>
  <si>
    <r>
      <rPr>
        <b/>
        <sz val="8"/>
        <rFont val="Calibri"/>
        <family val="1"/>
      </rPr>
      <t>Subterránea</t>
    </r>
  </si>
  <si>
    <r>
      <rPr>
        <b/>
        <sz val="8"/>
        <rFont val="Calibri"/>
        <family val="1"/>
      </rPr>
      <t>conectada (Pc) (1)</t>
    </r>
  </si>
  <si>
    <r>
      <rPr>
        <sz val="8"/>
        <rFont val="Calibri"/>
        <family val="1"/>
      </rPr>
      <t>C1</t>
    </r>
  </si>
  <si>
    <r>
      <rPr>
        <sz val="8"/>
        <rFont val="Calibri"/>
        <family val="1"/>
      </rPr>
      <t>C1.1</t>
    </r>
  </si>
  <si>
    <r>
      <rPr>
        <sz val="8"/>
        <rFont val="Calibri"/>
        <family val="1"/>
      </rPr>
      <t>Monofásica</t>
    </r>
  </si>
  <si>
    <r>
      <rPr>
        <sz val="8"/>
        <rFont val="Calibri"/>
        <family val="1"/>
      </rPr>
      <t>Pc ≤ 3 kW</t>
    </r>
  </si>
  <si>
    <r>
      <rPr>
        <sz val="8"/>
        <rFont val="Calibri"/>
        <family val="1"/>
      </rPr>
      <t>BT5A/B/C/D/E/F/I</t>
    </r>
  </si>
  <si>
    <r>
      <rPr>
        <sz val="8"/>
        <rFont val="Calibri"/>
        <family val="1"/>
      </rPr>
      <t>BT6-BT7</t>
    </r>
  </si>
  <si>
    <r>
      <rPr>
        <sz val="8"/>
        <rFont val="Calibri"/>
        <family val="1"/>
      </rPr>
      <t>C1.2</t>
    </r>
  </si>
  <si>
    <r>
      <rPr>
        <sz val="8"/>
        <rFont val="Calibri"/>
        <family val="1"/>
      </rPr>
      <t>3 kW &lt; Pc ≤ 10 kW</t>
    </r>
  </si>
  <si>
    <r>
      <rPr>
        <sz val="8"/>
        <rFont val="Calibri"/>
        <family val="1"/>
      </rPr>
      <t>C2</t>
    </r>
  </si>
  <si>
    <r>
      <rPr>
        <sz val="8"/>
        <rFont val="Calibri"/>
        <family val="1"/>
      </rPr>
      <t>C2.1</t>
    </r>
  </si>
  <si>
    <r>
      <rPr>
        <sz val="8"/>
        <rFont val="Calibri"/>
        <family val="1"/>
      </rPr>
      <t>Trifásica</t>
    </r>
  </si>
  <si>
    <r>
      <rPr>
        <sz val="8"/>
        <rFont val="Calibri"/>
        <family val="1"/>
      </rPr>
      <t>Pc ≤ 10 kW</t>
    </r>
  </si>
  <si>
    <r>
      <rPr>
        <sz val="8"/>
        <rFont val="Calibri"/>
        <family val="1"/>
      </rPr>
      <t>BT6</t>
    </r>
  </si>
  <si>
    <r>
      <rPr>
        <sz val="8"/>
        <rFont val="Calibri"/>
        <family val="1"/>
      </rPr>
      <t>BT2-BT3-BT4</t>
    </r>
  </si>
  <si>
    <r>
      <rPr>
        <sz val="8"/>
        <rFont val="Calibri"/>
        <family val="1"/>
      </rPr>
      <t>C2.2</t>
    </r>
  </si>
  <si>
    <r>
      <rPr>
        <sz val="8"/>
        <rFont val="Calibri"/>
        <family val="1"/>
      </rPr>
      <t>10 kW &lt; Pc ≤ 20 kW</t>
    </r>
  </si>
  <si>
    <r>
      <rPr>
        <sz val="8"/>
        <rFont val="Calibri"/>
        <family val="1"/>
      </rPr>
      <t>BT5A/B/C/D/E/I</t>
    </r>
  </si>
  <si>
    <r>
      <rPr>
        <sz val="8"/>
        <rFont val="Calibri"/>
        <family val="1"/>
      </rPr>
      <t>C3</t>
    </r>
  </si>
  <si>
    <r>
      <rPr>
        <sz val="8"/>
        <rFont val="Calibri"/>
        <family val="1"/>
      </rPr>
      <t>C3.1</t>
    </r>
  </si>
  <si>
    <r>
      <rPr>
        <sz val="8"/>
        <rFont val="Calibri"/>
        <family val="1"/>
      </rPr>
      <t>20 kW &lt; Pc ≤ 50 kW</t>
    </r>
  </si>
  <si>
    <r>
      <rPr>
        <sz val="8"/>
        <rFont val="Calibri"/>
        <family val="1"/>
      </rPr>
      <t>BT5A/B/C/D/E</t>
    </r>
  </si>
  <si>
    <r>
      <rPr>
        <sz val="8"/>
        <rFont val="Calibri"/>
        <family val="1"/>
      </rPr>
      <t>C4</t>
    </r>
  </si>
  <si>
    <r>
      <rPr>
        <sz val="8"/>
        <rFont val="Calibri"/>
        <family val="1"/>
      </rPr>
      <t>C4.1</t>
    </r>
  </si>
  <si>
    <r>
      <rPr>
        <sz val="8"/>
        <rFont val="Calibri"/>
        <family val="1"/>
      </rPr>
      <t>50 kW &lt; Pc ≤ 75 kW</t>
    </r>
  </si>
  <si>
    <r>
      <rPr>
        <sz val="8"/>
        <rFont val="Calibri"/>
        <family val="1"/>
      </rPr>
      <t>C4.2</t>
    </r>
  </si>
  <si>
    <r>
      <rPr>
        <sz val="8"/>
        <rFont val="Calibri"/>
        <family val="1"/>
      </rPr>
      <t>75 kW &lt; Pc ≤ 150 kW</t>
    </r>
  </si>
  <si>
    <r>
      <rPr>
        <sz val="8"/>
        <rFont val="Calibri"/>
        <family val="1"/>
      </rPr>
      <t>C4.3</t>
    </r>
  </si>
  <si>
    <r>
      <rPr>
        <sz val="8"/>
        <rFont val="Calibri"/>
        <family val="1"/>
      </rPr>
      <t>150 kW &lt; Pc ≤ 225 kW</t>
    </r>
  </si>
  <si>
    <r>
      <rPr>
        <sz val="8"/>
        <rFont val="Calibri"/>
        <family val="1"/>
      </rPr>
      <t>C4.4</t>
    </r>
  </si>
  <si>
    <r>
      <rPr>
        <sz val="8"/>
        <rFont val="Calibri"/>
        <family val="1"/>
      </rPr>
      <t>225 kW &lt; Pc ≤ 300 kW</t>
    </r>
  </si>
  <si>
    <t>Aérea/Mixta, Simple Medición, Medidor</t>
  </si>
  <si>
    <t>BT5A/F/I</t>
  </si>
  <si>
    <r>
      <rPr>
        <b/>
        <sz val="8"/>
        <rFont val="Calibri"/>
        <family val="1"/>
      </rPr>
      <t>Nivel de</t>
    </r>
  </si>
  <si>
    <r>
      <rPr>
        <b/>
        <sz val="8"/>
        <rFont val="Calibri"/>
        <family val="1"/>
      </rPr>
      <t>Tipo de Red</t>
    </r>
  </si>
  <si>
    <r>
      <rPr>
        <b/>
        <sz val="8"/>
        <rFont val="Calibri"/>
        <family val="1"/>
      </rPr>
      <t>Tipo de Medición</t>
    </r>
  </si>
  <si>
    <r>
      <rPr>
        <b/>
        <sz val="8"/>
        <rFont val="Calibri"/>
        <family val="1"/>
      </rPr>
      <t>Opción Tarifaria</t>
    </r>
  </si>
  <si>
    <r>
      <rPr>
        <b/>
        <sz val="8"/>
        <rFont val="Calibri"/>
        <family val="1"/>
      </rPr>
      <t>Descripción</t>
    </r>
  </si>
  <si>
    <r>
      <rPr>
        <b/>
        <sz val="8"/>
        <rFont val="Calibri"/>
        <family val="1"/>
      </rPr>
      <t>tensión</t>
    </r>
  </si>
  <si>
    <r>
      <rPr>
        <b/>
        <sz val="8"/>
        <rFont val="Calibri"/>
        <family val="1"/>
      </rPr>
      <t>Conectada</t>
    </r>
  </si>
  <si>
    <r>
      <rPr>
        <sz val="8"/>
        <rFont val="Calibri"/>
        <family val="1"/>
      </rPr>
      <t>Baja Tensión</t>
    </r>
  </si>
  <si>
    <r>
      <rPr>
        <sz val="8"/>
        <rFont val="Calibri"/>
        <family val="1"/>
      </rPr>
      <t>Aérea/Mixta</t>
    </r>
  </si>
  <si>
    <r>
      <rPr>
        <sz val="8"/>
        <rFont val="Calibri"/>
        <family val="1"/>
      </rPr>
      <t>220 V</t>
    </r>
  </si>
  <si>
    <r>
      <rPr>
        <sz val="8"/>
        <rFont val="Calibri"/>
        <family val="1"/>
      </rPr>
      <t>380/220 V</t>
    </r>
  </si>
  <si>
    <r>
      <rPr>
        <sz val="8"/>
        <rFont val="Calibri"/>
        <family val="1"/>
      </rPr>
      <t>Con medición múltiple</t>
    </r>
  </si>
  <si>
    <r>
      <rPr>
        <sz val="8"/>
        <rFont val="Calibri"/>
        <family val="1"/>
      </rPr>
      <t>Subterránea</t>
    </r>
  </si>
  <si>
    <t>Baja Tensión, Trifásica, Hasta 20 kW,
Aérea/Mixta,</t>
  </si>
  <si>
    <t>Baja Tensión, Trifásica, Hasta 20 kW,
Subterránea,</t>
  </si>
  <si>
    <r>
      <rPr>
        <sz val="8"/>
        <rFont val="Calibri"/>
        <family val="1"/>
      </rPr>
      <t>C3.1 - C4.1</t>
    </r>
  </si>
  <si>
    <r>
      <rPr>
        <sz val="8"/>
        <rFont val="Calibri"/>
        <family val="1"/>
      </rPr>
      <t>Mayor a</t>
    </r>
  </si>
  <si>
    <r>
      <rPr>
        <sz val="8"/>
        <rFont val="Calibri"/>
        <family val="1"/>
      </rPr>
      <t>Aérea</t>
    </r>
  </si>
  <si>
    <r>
      <rPr>
        <sz val="8"/>
        <rFont val="Calibri"/>
        <family val="1"/>
      </rPr>
      <t>Baja Tensión, Trifásica, Mayor a 20 kW, Aérea,</t>
    </r>
  </si>
  <si>
    <r>
      <rPr>
        <sz val="8"/>
        <rFont val="Calibri"/>
        <family val="1"/>
      </rPr>
      <t>C4.2 - C4.3</t>
    </r>
  </si>
  <si>
    <r>
      <rPr>
        <sz val="8"/>
        <rFont val="Calibri"/>
        <family val="1"/>
      </rPr>
      <t>20 kW</t>
    </r>
  </si>
  <si>
    <r>
      <rPr>
        <sz val="8"/>
        <rFont val="Calibri"/>
        <family val="1"/>
      </rPr>
      <t>Simple, Doble o Múltiple Medición</t>
    </r>
  </si>
  <si>
    <r>
      <rPr>
        <sz val="8"/>
        <rFont val="Calibri"/>
        <family val="1"/>
      </rPr>
      <t>Baja Tensión, Trifásica, Mayor a 20 kW,</t>
    </r>
  </si>
  <si>
    <r>
      <rPr>
        <sz val="8"/>
        <rFont val="Calibri"/>
        <family val="1"/>
      </rPr>
      <t>Subterránea, Simple, Doble o Múltiple Medición</t>
    </r>
  </si>
  <si>
    <r>
      <rPr>
        <sz val="8"/>
        <rFont val="Calibri"/>
        <family val="1"/>
      </rPr>
      <t>C5</t>
    </r>
  </si>
  <si>
    <r>
      <rPr>
        <sz val="8"/>
        <rFont val="Calibri"/>
        <family val="1"/>
      </rPr>
      <t>C5.1 - C5.2</t>
    </r>
  </si>
  <si>
    <r>
      <rPr>
        <sz val="8"/>
        <rFont val="Calibri"/>
        <family val="1"/>
      </rPr>
      <t>Media</t>
    </r>
  </si>
  <si>
    <r>
      <rPr>
        <sz val="8"/>
        <rFont val="Calibri"/>
        <family val="1"/>
      </rPr>
      <t>Hasta</t>
    </r>
  </si>
  <si>
    <r>
      <rPr>
        <sz val="8"/>
        <rFont val="Calibri"/>
        <family val="1"/>
      </rPr>
      <t>MT2-MT3-MT4</t>
    </r>
  </si>
  <si>
    <r>
      <rPr>
        <sz val="8"/>
        <rFont val="Calibri"/>
        <family val="1"/>
      </rPr>
      <t>Media Tensión, 10 kV o 13.2/7.62 kV, Trifásica,</t>
    </r>
  </si>
  <si>
    <r>
      <rPr>
        <sz val="8"/>
        <rFont val="Calibri"/>
        <family val="1"/>
      </rPr>
      <t>C5.3 - C5.4</t>
    </r>
  </si>
  <si>
    <r>
      <rPr>
        <sz val="8"/>
        <rFont val="Calibri"/>
        <family val="1"/>
      </rPr>
      <t>Tensión</t>
    </r>
  </si>
  <si>
    <r>
      <rPr>
        <sz val="8"/>
        <rFont val="Calibri"/>
        <family val="1"/>
      </rPr>
      <t>1000 kW</t>
    </r>
  </si>
  <si>
    <r>
      <rPr>
        <sz val="8"/>
        <rFont val="Calibri"/>
        <family val="1"/>
      </rPr>
      <t>Hasta 1000 kW, Aérea, Múltiple Medición</t>
    </r>
  </si>
  <si>
    <r>
      <rPr>
        <sz val="8"/>
        <rFont val="Calibri"/>
        <family val="1"/>
      </rPr>
      <t>10 kV</t>
    </r>
  </si>
  <si>
    <r>
      <rPr>
        <sz val="8"/>
        <rFont val="Calibri"/>
        <family val="1"/>
      </rPr>
      <t>13.2/7.62 kV</t>
    </r>
  </si>
  <si>
    <r>
      <rPr>
        <sz val="8"/>
        <rFont val="Calibri"/>
        <family val="1"/>
      </rPr>
      <t>Hasta 1000 kW, Subterránea, Múltiple Medición</t>
    </r>
  </si>
  <si>
    <r>
      <rPr>
        <sz val="8"/>
        <rFont val="Calibri"/>
        <family val="1"/>
      </rPr>
      <t xml:space="preserve">Media Tensión, 20 kV - 22.9/13.2 kV, Trifásica,
</t>
    </r>
    <r>
      <rPr>
        <sz val="8"/>
        <rFont val="Calibri"/>
        <family val="1"/>
      </rPr>
      <t>Hasta 1000</t>
    </r>
  </si>
  <si>
    <r>
      <rPr>
        <sz val="8"/>
        <rFont val="Calibri"/>
        <family val="1"/>
      </rPr>
      <t>kW, Aérea, Múltiple Medición</t>
    </r>
  </si>
  <si>
    <r>
      <rPr>
        <sz val="8"/>
        <rFont val="Calibri"/>
        <family val="1"/>
      </rPr>
      <t>20 kV - 22.9/13.2 kV</t>
    </r>
  </si>
  <si>
    <r>
      <rPr>
        <sz val="8"/>
        <rFont val="Calibri"/>
        <family val="1"/>
      </rPr>
      <t>kW, Subterránea, Múltiple Medición</t>
    </r>
  </si>
  <si>
    <r>
      <rPr>
        <sz val="8"/>
        <rFont val="Calibri"/>
        <family val="1"/>
      </rPr>
      <t>C5.5</t>
    </r>
  </si>
  <si>
    <r>
      <rPr>
        <sz val="8"/>
        <rFont val="Calibri"/>
        <family val="1"/>
      </rPr>
      <t>Mayor a 1000 kW, Aérea, Múltiple Medición</t>
    </r>
  </si>
  <si>
    <r>
      <rPr>
        <sz val="8"/>
        <rFont val="Calibri"/>
        <family val="1"/>
      </rPr>
      <t xml:space="preserve">Mayor a 1000 kW, Subterránea, Múltiple
</t>
    </r>
    <r>
      <rPr>
        <sz val="8"/>
        <rFont val="Calibri"/>
        <family val="1"/>
      </rPr>
      <t>Medición</t>
    </r>
  </si>
  <si>
    <r>
      <rPr>
        <sz val="8"/>
        <rFont val="Calibri"/>
        <family val="1"/>
      </rPr>
      <t xml:space="preserve">Media Tensión, 20 kV - 22.9/13.2 kV, Trifásica,
</t>
    </r>
    <r>
      <rPr>
        <sz val="8"/>
        <rFont val="Calibri"/>
        <family val="1"/>
      </rPr>
      <t>Mayor a</t>
    </r>
  </si>
  <si>
    <r>
      <rPr>
        <sz val="8"/>
        <rFont val="Calibri"/>
        <family val="1"/>
      </rPr>
      <t>1000 kW, Aérea, Múltiple Medición</t>
    </r>
  </si>
  <si>
    <r>
      <rPr>
        <sz val="8"/>
        <rFont val="Calibri"/>
        <family val="1"/>
      </rPr>
      <t>1000 kW, Subterránea, Múltiple Medición</t>
    </r>
  </si>
  <si>
    <t>31.12.3022</t>
  </si>
  <si>
    <r>
      <rPr>
        <b/>
        <sz val="11"/>
        <rFont val="Calibri"/>
        <family val="1"/>
      </rPr>
      <t>Fases</t>
    </r>
  </si>
  <si>
    <r>
      <rPr>
        <b/>
        <sz val="11"/>
        <rFont val="Calibri"/>
        <family val="1"/>
      </rPr>
      <t>Potencia</t>
    </r>
  </si>
  <si>
    <r>
      <rPr>
        <b/>
        <sz val="11"/>
        <rFont val="Calibri"/>
        <family val="1"/>
      </rPr>
      <t>Opción</t>
    </r>
  </si>
  <si>
    <r>
      <rPr>
        <b/>
        <sz val="11"/>
        <rFont val="Calibri"/>
        <family val="1"/>
      </rPr>
      <t>Conectada (Pc)</t>
    </r>
  </si>
  <si>
    <r>
      <rPr>
        <sz val="11"/>
        <rFont val="Calibri"/>
        <family val="1"/>
      </rPr>
      <t>Monofásica</t>
    </r>
  </si>
  <si>
    <r>
      <rPr>
        <sz val="11"/>
        <rFont val="Calibri"/>
        <family val="1"/>
      </rPr>
      <t>BT5A</t>
    </r>
  </si>
  <si>
    <r>
      <rPr>
        <sz val="11"/>
        <rFont val="Calibri"/>
        <family val="1"/>
      </rPr>
      <t>BT6</t>
    </r>
  </si>
  <si>
    <r>
      <rPr>
        <sz val="11"/>
        <rFont val="Calibri"/>
        <family val="1"/>
      </rPr>
      <t>BT5F</t>
    </r>
  </si>
  <si>
    <r>
      <rPr>
        <sz val="11"/>
        <rFont val="Calibri"/>
        <family val="1"/>
      </rPr>
      <t>Trifásica</t>
    </r>
  </si>
  <si>
    <r>
      <rPr>
        <sz val="11"/>
        <rFont val="Calibri"/>
        <family val="1"/>
      </rPr>
      <t>Pc ≤ 10 kW</t>
    </r>
  </si>
  <si>
    <t>SUMA</t>
  </si>
  <si>
    <t>COMPRUEBA VARIACION</t>
  </si>
  <si>
    <r>
      <rPr>
        <sz val="11"/>
        <rFont val="Calibri"/>
        <family val="1"/>
      </rPr>
      <t>BT5I</t>
    </r>
  </si>
  <si>
    <r>
      <rPr>
        <sz val="12"/>
        <rFont val="Calibri"/>
        <family val="1"/>
      </rPr>
      <t>BT5B (2 hilos)</t>
    </r>
  </si>
  <si>
    <r>
      <rPr>
        <sz val="12"/>
        <rFont val="Calibri"/>
        <family val="1"/>
      </rPr>
      <t>BT5B (3 hilos)</t>
    </r>
  </si>
  <si>
    <r>
      <rPr>
        <sz val="12"/>
        <rFont val="Calibri"/>
        <family val="1"/>
      </rPr>
      <t>BT5F</t>
    </r>
  </si>
  <si>
    <r>
      <rPr>
        <sz val="12"/>
        <rFont val="Calibri"/>
        <family val="1"/>
      </rPr>
      <t>BT5I (2 hilos) / (3 hilos)</t>
    </r>
  </si>
  <si>
    <r>
      <rPr>
        <sz val="12"/>
        <rFont val="Calibri"/>
        <family val="1"/>
      </rPr>
      <t>BT5B</t>
    </r>
  </si>
  <si>
    <r>
      <rPr>
        <sz val="12"/>
        <rFont val="Calibri"/>
        <family val="1"/>
      </rPr>
      <t>BT5I</t>
    </r>
  </si>
  <si>
    <r>
      <rPr>
        <b/>
        <sz val="11"/>
        <rFont val="Calibri"/>
        <family val="1"/>
      </rPr>
      <t>Tipo de red</t>
    </r>
  </si>
  <si>
    <r>
      <rPr>
        <b/>
        <sz val="11"/>
        <rFont val="Calibri"/>
        <family val="1"/>
      </rPr>
      <t>Tipo de medición</t>
    </r>
  </si>
  <si>
    <r>
      <rPr>
        <b/>
        <sz val="11"/>
        <rFont val="Calibri"/>
        <family val="1"/>
      </rPr>
      <t>Cargo</t>
    </r>
  </si>
  <si>
    <r>
      <rPr>
        <b/>
        <sz val="11"/>
        <rFont val="Calibri"/>
        <family val="1"/>
      </rPr>
      <t>tarifaria</t>
    </r>
  </si>
  <si>
    <r>
      <rPr>
        <b/>
        <sz val="11"/>
        <rFont val="Calibri"/>
        <family val="1"/>
      </rPr>
      <t>S/</t>
    </r>
  </si>
  <si>
    <r>
      <rPr>
        <sz val="11"/>
        <rFont val="Calibri"/>
        <family val="1"/>
      </rPr>
      <t>Aérea/Mixta</t>
    </r>
  </si>
  <si>
    <r>
      <rPr>
        <sz val="11"/>
        <rFont val="Calibri"/>
        <family val="1"/>
      </rPr>
      <t>Sin medición</t>
    </r>
  </si>
  <si>
    <r>
      <rPr>
        <sz val="11"/>
        <rFont val="Calibri"/>
        <family val="1"/>
      </rPr>
      <t>Sin medición (prepago)</t>
    </r>
  </si>
  <si>
    <r>
      <rPr>
        <sz val="11"/>
        <rFont val="Calibri"/>
        <family val="1"/>
      </rPr>
      <t>BT7</t>
    </r>
  </si>
  <si>
    <r>
      <rPr>
        <sz val="11"/>
        <rFont val="Calibri"/>
        <family val="1"/>
      </rPr>
      <t>Con medición simple (medidor electrónico) - caja polimérica</t>
    </r>
  </si>
  <si>
    <r>
      <rPr>
        <sz val="11"/>
        <rFont val="Calibri"/>
        <family val="1"/>
      </rPr>
      <t>BT5B/C/D/E</t>
    </r>
  </si>
  <si>
    <r>
      <rPr>
        <sz val="11"/>
        <rFont val="Calibri"/>
        <family val="1"/>
      </rPr>
      <t>Con medición simple (medidor electrónico) - caja metálica</t>
    </r>
  </si>
  <si>
    <r>
      <rPr>
        <sz val="11"/>
        <rFont val="Calibri"/>
        <family val="1"/>
      </rPr>
      <t>Con medición simple (medidor electromecánico)  - caja polimérica</t>
    </r>
  </si>
  <si>
    <r>
      <rPr>
        <sz val="11"/>
        <rFont val="Calibri"/>
        <family val="1"/>
      </rPr>
      <t>Con medición simple (medidor electromecánico) - caja metálica</t>
    </r>
  </si>
  <si>
    <r>
      <rPr>
        <sz val="11"/>
        <rFont val="Calibri"/>
        <family val="1"/>
      </rPr>
      <t>Con medición doble</t>
    </r>
  </si>
  <si>
    <r>
      <rPr>
        <sz val="11"/>
        <rFont val="Calibri"/>
        <family val="1"/>
      </rPr>
      <t>Inteligente</t>
    </r>
  </si>
  <si>
    <r>
      <rPr>
        <sz val="11"/>
        <rFont val="Calibri"/>
        <family val="1"/>
      </rPr>
      <t>Subterránea</t>
    </r>
  </si>
  <si>
    <r>
      <rPr>
        <sz val="11"/>
        <rFont val="Calibri"/>
        <family val="1"/>
      </rPr>
      <t>Pc ≤ 20 kW</t>
    </r>
  </si>
  <si>
    <r>
      <rPr>
        <sz val="11"/>
        <rFont val="Calibri"/>
        <family val="1"/>
      </rPr>
      <t>Con medición simple (medidor electrónico)</t>
    </r>
  </si>
  <si>
    <r>
      <rPr>
        <sz val="11"/>
        <rFont val="Calibri"/>
        <family val="1"/>
      </rPr>
      <t>Con medición simple (medidor electromecánico)</t>
    </r>
  </si>
  <si>
    <r>
      <rPr>
        <sz val="11"/>
        <rFont val="Calibri"/>
        <family val="1"/>
      </rPr>
      <t>Con medición múltiple</t>
    </r>
  </si>
  <si>
    <r>
      <rPr>
        <sz val="11"/>
        <rFont val="Calibri"/>
        <family val="1"/>
      </rPr>
      <t>BT2-BT3-BT4</t>
    </r>
  </si>
  <si>
    <r>
      <rPr>
        <sz val="11"/>
        <rFont val="Calibri"/>
        <family val="1"/>
      </rPr>
      <t>Pc &gt; 20 kW</t>
    </r>
  </si>
  <si>
    <r>
      <rPr>
        <sz val="11"/>
        <rFont val="Calibri"/>
        <family val="1"/>
      </rPr>
      <t>Con medición simple, doble o múltiple</t>
    </r>
  </si>
  <si>
    <r>
      <rPr>
        <sz val="11"/>
        <rFont val="Calibri"/>
        <family val="1"/>
      </rPr>
      <t>BT5A/B/C/D/E-BT2-
BT3-BT4</t>
    </r>
  </si>
  <si>
    <r>
      <rPr>
        <sz val="11"/>
        <rFont val="Calibri"/>
        <family val="1"/>
      </rPr>
      <t>Pc ≤ 1000 kW</t>
    </r>
  </si>
  <si>
    <r>
      <rPr>
        <sz val="11"/>
        <rFont val="Calibri"/>
        <family val="1"/>
      </rPr>
      <t>MT2-MT3-MT4</t>
    </r>
  </si>
  <si>
    <r>
      <rPr>
        <sz val="11"/>
        <rFont val="Calibri"/>
        <family val="1"/>
      </rPr>
      <t>Pc &gt; 1000 kW</t>
    </r>
  </si>
  <si>
    <r>
      <rPr>
        <b/>
        <sz val="12"/>
        <rFont val="Calibri"/>
        <family val="1"/>
      </rPr>
      <t>Fases</t>
    </r>
  </si>
  <si>
    <r>
      <rPr>
        <b/>
        <sz val="12"/>
        <rFont val="Calibri"/>
        <family val="1"/>
      </rPr>
      <t>Tipo</t>
    </r>
  </si>
  <si>
    <r>
      <rPr>
        <b/>
        <sz val="12"/>
        <rFont val="Calibri"/>
        <family val="1"/>
      </rPr>
      <t>Subtipo</t>
    </r>
  </si>
  <si>
    <r>
      <rPr>
        <b/>
        <sz val="12"/>
        <rFont val="Calibri"/>
        <family val="1"/>
      </rPr>
      <t>Potencia</t>
    </r>
  </si>
  <si>
    <r>
      <rPr>
        <b/>
        <sz val="12"/>
        <rFont val="Calibri"/>
        <family val="1"/>
      </rPr>
      <t>Opción</t>
    </r>
  </si>
  <si>
    <r>
      <rPr>
        <b/>
        <sz val="12"/>
        <rFont val="Calibri"/>
        <family val="1"/>
      </rPr>
      <t>Aérea</t>
    </r>
  </si>
  <si>
    <r>
      <rPr>
        <b/>
        <sz val="12"/>
        <rFont val="Calibri"/>
        <family val="1"/>
      </rPr>
      <t>Subterránea</t>
    </r>
  </si>
  <si>
    <r>
      <rPr>
        <b/>
        <sz val="12"/>
        <rFont val="Calibri"/>
        <family val="1"/>
      </rPr>
      <t>Conectada (Pc)</t>
    </r>
  </si>
  <si>
    <r>
      <rPr>
        <b/>
        <sz val="12"/>
        <rFont val="Calibri"/>
        <family val="1"/>
      </rPr>
      <t>Tarifaria</t>
    </r>
  </si>
  <si>
    <r>
      <rPr>
        <b/>
        <sz val="12"/>
        <rFont val="Calibri"/>
        <family val="1"/>
      </rPr>
      <t>(2)(3)</t>
    </r>
  </si>
  <si>
    <r>
      <rPr>
        <sz val="12"/>
        <rFont val="Calibri"/>
        <family val="1"/>
      </rPr>
      <t>Monofásica</t>
    </r>
  </si>
  <si>
    <r>
      <rPr>
        <sz val="12"/>
        <rFont val="Calibri"/>
        <family val="1"/>
      </rPr>
      <t>C1</t>
    </r>
  </si>
  <si>
    <r>
      <rPr>
        <sz val="12"/>
        <rFont val="Calibri"/>
        <family val="1"/>
      </rPr>
      <t>C1.1</t>
    </r>
  </si>
  <si>
    <r>
      <rPr>
        <sz val="12"/>
        <rFont val="Calibri"/>
        <family val="1"/>
      </rPr>
      <t>Pc ≤ 3 kW</t>
    </r>
  </si>
  <si>
    <r>
      <rPr>
        <sz val="12"/>
        <rFont val="Calibri"/>
        <family val="1"/>
      </rPr>
      <t>BT5A</t>
    </r>
  </si>
  <si>
    <r>
      <rPr>
        <sz val="12"/>
        <rFont val="Calibri"/>
        <family val="1"/>
      </rPr>
      <t>BT6</t>
    </r>
  </si>
  <si>
    <r>
      <rPr>
        <sz val="12"/>
        <rFont val="Calibri"/>
        <family val="1"/>
      </rPr>
      <t>C1.2</t>
    </r>
  </si>
  <si>
    <r>
      <rPr>
        <sz val="12"/>
        <rFont val="Calibri"/>
        <family val="1"/>
      </rPr>
      <t>3 kW &lt; Pc ≤ 10 kW</t>
    </r>
  </si>
  <si>
    <r>
      <rPr>
        <sz val="12"/>
        <rFont val="Calibri"/>
        <family val="1"/>
      </rPr>
      <t>Trifásica</t>
    </r>
  </si>
  <si>
    <r>
      <rPr>
        <sz val="12"/>
        <rFont val="Calibri"/>
        <family val="1"/>
      </rPr>
      <t>C2</t>
    </r>
  </si>
  <si>
    <r>
      <rPr>
        <sz val="12"/>
        <rFont val="Calibri"/>
        <family val="1"/>
      </rPr>
      <t>C2.1</t>
    </r>
  </si>
  <si>
    <r>
      <rPr>
        <sz val="12"/>
        <rFont val="Calibri"/>
        <family val="1"/>
      </rPr>
      <t>Pc ≤ 10 kW</t>
    </r>
  </si>
  <si>
    <r>
      <rPr>
        <sz val="12"/>
        <rFont val="Calibri"/>
        <family val="1"/>
      </rPr>
      <t>BT2/BT3/BT4</t>
    </r>
  </si>
  <si>
    <r>
      <rPr>
        <sz val="12"/>
        <rFont val="Calibri"/>
        <family val="1"/>
      </rPr>
      <t>C2.2</t>
    </r>
  </si>
  <si>
    <r>
      <rPr>
        <sz val="12"/>
        <rFont val="Calibri"/>
        <family val="1"/>
      </rPr>
      <t>10 kW &lt; Pc ≤ 20 kW</t>
    </r>
  </si>
  <si>
    <r>
      <rPr>
        <sz val="12"/>
        <rFont val="Calibri"/>
        <family val="1"/>
      </rPr>
      <t>C3</t>
    </r>
  </si>
  <si>
    <r>
      <rPr>
        <sz val="12"/>
        <rFont val="Calibri"/>
        <family val="1"/>
      </rPr>
      <t>C3.1</t>
    </r>
  </si>
  <si>
    <r>
      <rPr>
        <sz val="12"/>
        <rFont val="Calibri"/>
        <family val="1"/>
      </rPr>
      <t>20 kW &lt; Pc ≤ 50 kW</t>
    </r>
  </si>
  <si>
    <r>
      <rPr>
        <sz val="12"/>
        <rFont val="Calibri"/>
        <family val="1"/>
      </rPr>
      <t>BT5A/BT5B/BT2/BT3/BT4</t>
    </r>
  </si>
  <si>
    <r>
      <rPr>
        <sz val="12"/>
        <rFont val="Calibri"/>
        <family val="1"/>
      </rPr>
      <t>C4</t>
    </r>
  </si>
  <si>
    <r>
      <rPr>
        <sz val="12"/>
        <rFont val="Calibri"/>
        <family val="1"/>
      </rPr>
      <t>C4.1</t>
    </r>
  </si>
  <si>
    <r>
      <rPr>
        <sz val="12"/>
        <rFont val="Calibri"/>
        <family val="1"/>
      </rPr>
      <t>50 kW &lt; Pc ≤ 75 kW</t>
    </r>
  </si>
  <si>
    <r>
      <rPr>
        <sz val="12"/>
        <rFont val="Calibri"/>
        <family val="1"/>
      </rPr>
      <t>C4.2</t>
    </r>
  </si>
  <si>
    <r>
      <rPr>
        <sz val="12"/>
        <rFont val="Calibri"/>
        <family val="1"/>
      </rPr>
      <t>75 kW &lt; Pc ≤ 150 kW</t>
    </r>
  </si>
  <si>
    <r>
      <rPr>
        <sz val="12"/>
        <rFont val="Calibri"/>
        <family val="1"/>
      </rPr>
      <t>C4.3</t>
    </r>
  </si>
  <si>
    <r>
      <rPr>
        <sz val="12"/>
        <rFont val="Calibri"/>
        <family val="1"/>
      </rPr>
      <t>150 kW &lt; Pc ≤ 225 kW</t>
    </r>
  </si>
  <si>
    <r>
      <rPr>
        <sz val="12"/>
        <rFont val="Calibri"/>
        <family val="1"/>
      </rPr>
      <t>C4.4</t>
    </r>
  </si>
  <si>
    <r>
      <rPr>
        <sz val="12"/>
        <rFont val="Calibri"/>
        <family val="1"/>
      </rPr>
      <t>225 kW &lt; Pc ≤ 300 kW</t>
    </r>
  </si>
  <si>
    <r>
      <rPr>
        <b/>
        <sz val="12"/>
        <rFont val="Calibri"/>
        <family val="1"/>
      </rPr>
      <t>Conexión</t>
    </r>
  </si>
  <si>
    <r>
      <rPr>
        <b/>
        <sz val="12"/>
        <rFont val="Calibri"/>
        <family val="1"/>
      </rPr>
      <t>Caja Toma</t>
    </r>
  </si>
  <si>
    <r>
      <rPr>
        <sz val="12"/>
        <rFont val="Calibri"/>
        <family val="1"/>
      </rPr>
      <t>BT5I (2 hilos) (2)</t>
    </r>
  </si>
  <si>
    <r>
      <rPr>
        <sz val="12"/>
        <rFont val="Calibri"/>
        <family val="1"/>
      </rPr>
      <t>BT5I (3 hilos) (2)</t>
    </r>
  </si>
  <si>
    <r>
      <rPr>
        <sz val="12"/>
        <rFont val="Calibri"/>
        <family val="1"/>
      </rPr>
      <t>BT5E</t>
    </r>
  </si>
  <si>
    <r>
      <rPr>
        <sz val="12"/>
        <rFont val="Calibri"/>
        <family val="1"/>
      </rPr>
      <t>BT5I (2)</t>
    </r>
  </si>
  <si>
    <r>
      <rPr>
        <b/>
        <sz val="12"/>
        <rFont val="Calibri"/>
        <family val="1"/>
      </rPr>
      <t>(1)(2)</t>
    </r>
  </si>
  <si>
    <r>
      <rPr>
        <sz val="12"/>
        <rFont val="Calibri"/>
        <family val="1"/>
      </rPr>
      <t>BT5I (3)</t>
    </r>
  </si>
  <si>
    <r>
      <rPr>
        <b/>
        <sz val="12"/>
        <rFont val="Calibri"/>
        <family val="1"/>
      </rPr>
      <t>tarifaria</t>
    </r>
  </si>
  <si>
    <r>
      <rPr>
        <sz val="12"/>
        <rFont val="Calibri"/>
        <family val="1"/>
      </rPr>
      <t>BT7 (2 hilos)</t>
    </r>
  </si>
  <si>
    <r>
      <rPr>
        <sz val="12"/>
        <rFont val="Calibri"/>
        <family val="1"/>
      </rPr>
      <t>BT7 (2 hilos) - Rural (1)</t>
    </r>
  </si>
  <si>
    <r>
      <rPr>
        <sz val="12"/>
        <rFont val="Calibri"/>
        <family val="1"/>
      </rPr>
      <t>BT7 (3 hilos)</t>
    </r>
  </si>
  <si>
    <r>
      <rPr>
        <sz val="12"/>
        <rFont val="Calibri"/>
        <family val="1"/>
      </rPr>
      <t>BT7 (3 hilos) - Rural (1)</t>
    </r>
  </si>
  <si>
    <t>Emseusa</t>
  </si>
  <si>
    <t>Enel</t>
  </si>
  <si>
    <t>Resolución Osinergmin N° 130-2023-OS/CD -MODIFICADA POR RESOLUCION OSINERGMIN N°166-20233-OS-CD</t>
  </si>
  <si>
    <r>
      <rPr>
        <sz val="12"/>
        <rFont val="Arial MT"/>
        <family val="2"/>
      </rPr>
      <t>C4.3</t>
    </r>
  </si>
  <si>
    <r>
      <rPr>
        <sz val="12"/>
        <rFont val="Arial MT"/>
        <family val="2"/>
      </rPr>
      <t>150 kW &lt; Pc ≤ 225 kW</t>
    </r>
  </si>
  <si>
    <r>
      <rPr>
        <sz val="12"/>
        <rFont val="Arial MT"/>
        <family val="2"/>
      </rPr>
      <t>BT2/BT3/BT4</t>
    </r>
  </si>
  <si>
    <r>
      <rPr>
        <sz val="12"/>
        <rFont val="Arial MT"/>
        <family val="2"/>
      </rPr>
      <t>C4.4</t>
    </r>
  </si>
  <si>
    <r>
      <rPr>
        <sz val="12"/>
        <rFont val="Arial MT"/>
        <family val="2"/>
      </rPr>
      <t>225 kW &lt; Pc ≤ 300 kW</t>
    </r>
  </si>
  <si>
    <r>
      <rPr>
        <sz val="12"/>
        <rFont val="Arial MT"/>
        <family val="2"/>
      </rPr>
      <t>Monofásica</t>
    </r>
  </si>
  <si>
    <r>
      <rPr>
        <sz val="12"/>
        <rFont val="Arial MT"/>
        <family val="2"/>
      </rPr>
      <t>C1</t>
    </r>
  </si>
  <si>
    <r>
      <rPr>
        <sz val="12"/>
        <rFont val="Arial MT"/>
        <family val="2"/>
      </rPr>
      <t>C1.1</t>
    </r>
  </si>
  <si>
    <r>
      <rPr>
        <sz val="12"/>
        <rFont val="Arial MT"/>
        <family val="2"/>
      </rPr>
      <t>Pc ≤ 3 kW</t>
    </r>
  </si>
  <si>
    <r>
      <rPr>
        <sz val="12"/>
        <rFont val="Arial MT"/>
        <family val="2"/>
      </rPr>
      <t>BT5A</t>
    </r>
  </si>
  <si>
    <r>
      <rPr>
        <sz val="12"/>
        <rFont val="Arial MT"/>
        <family val="2"/>
      </rPr>
      <t>BT5B (2 hilos)</t>
    </r>
  </si>
  <si>
    <r>
      <rPr>
        <sz val="12"/>
        <rFont val="Arial MT"/>
        <family val="2"/>
      </rPr>
      <t xml:space="preserve">BT5B (2 hilos) - Rural </t>
    </r>
    <r>
      <rPr>
        <b/>
        <sz val="12"/>
        <rFont val="Arial"/>
        <family val="2"/>
      </rPr>
      <t>(1)</t>
    </r>
  </si>
  <si>
    <r>
      <rPr>
        <sz val="12"/>
        <rFont val="Arial MT"/>
        <family val="2"/>
      </rPr>
      <t>BT5B (3 hilos)</t>
    </r>
  </si>
  <si>
    <r>
      <rPr>
        <sz val="12"/>
        <rFont val="Arial MT"/>
        <family val="2"/>
      </rPr>
      <t xml:space="preserve">BT5B (3 hilos) - Rural </t>
    </r>
    <r>
      <rPr>
        <b/>
        <sz val="12"/>
        <rFont val="Arial"/>
        <family val="2"/>
      </rPr>
      <t>(1)</t>
    </r>
  </si>
  <si>
    <r>
      <rPr>
        <sz val="12"/>
        <rFont val="Arial MT"/>
        <family val="2"/>
      </rPr>
      <t>BT6</t>
    </r>
  </si>
  <si>
    <r>
      <rPr>
        <sz val="12"/>
        <rFont val="Arial MT"/>
        <family val="2"/>
      </rPr>
      <t>BT5F</t>
    </r>
  </si>
  <si>
    <r>
      <rPr>
        <sz val="12"/>
        <rFont val="Arial MT"/>
        <family val="2"/>
      </rPr>
      <t xml:space="preserve">BT5I (2 hilos)   </t>
    </r>
    <r>
      <rPr>
        <b/>
        <sz val="12"/>
        <rFont val="Arial"/>
        <family val="2"/>
      </rPr>
      <t>(4)</t>
    </r>
  </si>
  <si>
    <r>
      <rPr>
        <sz val="12"/>
        <rFont val="Arial MT"/>
        <family val="2"/>
      </rPr>
      <t xml:space="preserve">BT5I (3 hilos)   </t>
    </r>
    <r>
      <rPr>
        <b/>
        <sz val="12"/>
        <rFont val="Arial"/>
        <family val="2"/>
      </rPr>
      <t>(4)</t>
    </r>
  </si>
  <si>
    <r>
      <rPr>
        <sz val="12"/>
        <rFont val="Arial MT"/>
        <family val="2"/>
      </rPr>
      <t>C1.2</t>
    </r>
  </si>
  <si>
    <r>
      <rPr>
        <sz val="12"/>
        <rFont val="Arial MT"/>
        <family val="2"/>
      </rPr>
      <t>3 kW &lt; Pc ≤ 10 kW</t>
    </r>
  </si>
  <si>
    <r>
      <rPr>
        <sz val="12"/>
        <rFont val="Arial MT"/>
        <family val="2"/>
      </rPr>
      <t>Trifásica</t>
    </r>
  </si>
  <si>
    <r>
      <rPr>
        <sz val="12"/>
        <rFont val="Arial MT"/>
        <family val="2"/>
      </rPr>
      <t>C2</t>
    </r>
  </si>
  <si>
    <r>
      <rPr>
        <sz val="12"/>
        <rFont val="Arial MT"/>
        <family val="2"/>
      </rPr>
      <t>C2.1</t>
    </r>
  </si>
  <si>
    <r>
      <rPr>
        <sz val="12"/>
        <rFont val="Arial MT"/>
        <family val="2"/>
      </rPr>
      <t>Pc ≤ 10 kW</t>
    </r>
  </si>
  <si>
    <r>
      <rPr>
        <sz val="12"/>
        <rFont val="Arial MT"/>
        <family val="2"/>
      </rPr>
      <t>BT5B</t>
    </r>
  </si>
  <si>
    <r>
      <rPr>
        <sz val="12"/>
        <rFont val="Arial MT"/>
        <family val="2"/>
      </rPr>
      <t xml:space="preserve">BT5I   </t>
    </r>
    <r>
      <rPr>
        <b/>
        <sz val="12"/>
        <rFont val="Arial"/>
        <family val="2"/>
      </rPr>
      <t>(4)</t>
    </r>
  </si>
  <si>
    <r>
      <rPr>
        <sz val="12"/>
        <rFont val="Arial MT"/>
        <family val="2"/>
      </rPr>
      <t>C2.2</t>
    </r>
  </si>
  <si>
    <r>
      <rPr>
        <sz val="12"/>
        <rFont val="Arial MT"/>
        <family val="2"/>
      </rPr>
      <t>10 kW &lt; Pc ≤ 20 kW</t>
    </r>
  </si>
  <si>
    <r>
      <rPr>
        <sz val="12"/>
        <rFont val="Arial MT"/>
        <family val="2"/>
      </rPr>
      <t>C3</t>
    </r>
  </si>
  <si>
    <r>
      <rPr>
        <sz val="12"/>
        <rFont val="Arial MT"/>
        <family val="2"/>
      </rPr>
      <t>C3.1</t>
    </r>
  </si>
  <si>
    <r>
      <rPr>
        <sz val="12"/>
        <rFont val="Arial MT"/>
        <family val="2"/>
      </rPr>
      <t>20 kW &lt; Pc ≤ 50 kW</t>
    </r>
  </si>
  <si>
    <r>
      <rPr>
        <sz val="12"/>
        <rFont val="Arial MT"/>
        <family val="2"/>
      </rPr>
      <t>BT5A/BT5B/BT2/BT3/BT4</t>
    </r>
  </si>
  <si>
    <r>
      <rPr>
        <sz val="12"/>
        <rFont val="Arial MT"/>
        <family val="2"/>
      </rPr>
      <t>C4</t>
    </r>
  </si>
  <si>
    <r>
      <rPr>
        <sz val="12"/>
        <rFont val="Arial MT"/>
        <family val="2"/>
      </rPr>
      <t>C4.1</t>
    </r>
  </si>
  <si>
    <r>
      <rPr>
        <sz val="12"/>
        <rFont val="Arial MT"/>
        <family val="2"/>
      </rPr>
      <t>50 kW &lt; Pc ≤ 75 kW</t>
    </r>
  </si>
  <si>
    <r>
      <rPr>
        <sz val="12"/>
        <rFont val="Arial MT"/>
        <family val="2"/>
      </rPr>
      <t>C4.2</t>
    </r>
  </si>
  <si>
    <r>
      <rPr>
        <sz val="12"/>
        <rFont val="Arial MT"/>
        <family val="2"/>
      </rPr>
      <t>75 kW &lt; Pc ≤ 150 kW</t>
    </r>
  </si>
  <si>
    <t>Tabla N° 2.11: Costos Adicionales al Sistema de Protección y Seccionamiento - Soles</t>
  </si>
  <si>
    <t>Seccionador Tipo Expulsión, Exterior, Unipolar, Bajo Carga, 10kV, 300A x 3 (1)</t>
  </si>
  <si>
    <t>Seccionador Tipo Expulsión, Exterior, Unipolar, Bajo Carga, 22.9kV, 200A x 3 (1)</t>
  </si>
  <si>
    <t>Interruptor de Mínimo Volumen de Aceite, Tripolar, In = 400 A, Pcc = 500 MVA Interior, 10 kV (2)</t>
  </si>
  <si>
    <t>Interruptor de Mínimo Volumen de Aceite, Tripolar, In = 630 A, Pcc = 420 MVA Interior, 22.9 kV (2)</t>
  </si>
  <si>
    <t>Aislador Extensor, Polimerico, 25kv, Para Cut-Out x 3  (3)</t>
  </si>
  <si>
    <t>(1)      Se adicionará S/. 1859,00 para 10 kV y S/. 3117,00 para 22,9 kV, a toda conexión aérea de media tensión conectados a nodos con corriente de cortocircuito Icc &gt; 8 kA, dicho costo corresponde al costo diferencial de los fusibles aéreos de potencia SMD-20 versus los equipos de protección tipo cut-out estándar regulado.</t>
  </si>
  <si>
    <t>(2)      Se adicionará S/. 4 219,00 a todas las conexiones subterráneas de 10 kV y potencia conectada de 1000 kW a 2500kW, y S/. 16359,00 a todas las conexiones subterráneas de 22.9 kV y potencia conectada de 1000 kW a 2500kW. Dichos costos corresponden al costo diferencial del equipo de protección Interruptor de Mínimo Volumen de Aceite, Tripolar, In = 400 A, Pcc = 500 MVA, Interior (código SICODI SIM04) para 10 kV y el equipo de protección Interruptor de 22,9 KV, 125 KVp (BIL), 630 A, Operación Tripolar,  al  Exterior,  Inc.  Est.  Soporte  con código INC023TE0125 para  22,9 kV.  versus  los  Seccionadores  Bajo Carga,  interior,  tripolares,  con códigos  ESBCI3100400 y ESBCI3229400.</t>
  </si>
  <si>
    <t>(3)      Se adicionará S/. 621,00, a toda conexión aérea de media tensión de 10 y 22,9 kV ubicadas en la zona corrosiva del litoral peruano, dicho costo adicional corresponde al aislador extensor de línea a fuga en los armados del Sistema de Protección, obtenido de la base de datos SICODI.</t>
  </si>
  <si>
    <t>S/</t>
  </si>
  <si>
    <t>Inteligente</t>
  </si>
  <si>
    <t>Con medición doble (Pc ≤ 10 kW)</t>
  </si>
  <si>
    <t>10 kV o 13,2/7,62 kV</t>
  </si>
  <si>
    <t>20 kV - 22,9/13,2 kV</t>
  </si>
  <si>
    <t>Tabla N° 4.7: Cargos de Mantenimiento de las Conexiones en Media y Baja Tensión - Soles</t>
  </si>
  <si>
    <r>
      <rPr>
        <sz val="12"/>
        <rFont val="Calibri"/>
        <family val="1"/>
      </rPr>
      <t>(1) Aplicable en conexiones múltiples con 3 o más usuarios.</t>
    </r>
  </si>
  <si>
    <r>
      <rPr>
        <sz val="12"/>
        <rFont val="Calibri"/>
        <family val="1"/>
      </rPr>
      <t>(2) El costo de la conexión no incluye el costo del medidor.</t>
    </r>
  </si>
  <si>
    <r>
      <rPr>
        <sz val="12"/>
        <rFont val="Calibri"/>
        <family val="1"/>
      </rPr>
      <t>(1) Aplicable a los Sectores Típicos 3, 4  y Sistemas Eléctricos Rurales (SER).</t>
    </r>
  </si>
  <si>
    <r>
      <rPr>
        <sz val="12"/>
        <rFont val="Calibri"/>
        <family val="1"/>
      </rPr>
      <t>(2) Aplicable a conexiones con acometida simple o doble.</t>
    </r>
  </si>
  <si>
    <r>
      <rPr>
        <sz val="12"/>
        <rFont val="Calibri"/>
        <family val="1"/>
      </rPr>
      <t>(3) Aplicable a conexiones subterráneas o mixtas (aérea/subterránea).</t>
    </r>
  </si>
  <si>
    <r>
      <t>Rotura y reparación de vereda (m</t>
    </r>
    <r>
      <rPr>
        <vertAlign val="superscript"/>
        <sz val="12"/>
        <rFont val="Arial"/>
        <family val="2"/>
      </rPr>
      <t>2</t>
    </r>
    <r>
      <rPr>
        <sz val="12"/>
        <rFont val="Arial"/>
        <family val="2"/>
      </rPr>
      <t>)</t>
    </r>
  </si>
  <si>
    <r>
      <t>m</t>
    </r>
    <r>
      <rPr>
        <vertAlign val="superscript"/>
        <sz val="12"/>
        <rFont val="Arial"/>
        <family val="2"/>
      </rPr>
      <t>2</t>
    </r>
  </si>
  <si>
    <r>
      <rPr>
        <sz val="12"/>
        <rFont val="Calibri"/>
        <family val="1"/>
      </rPr>
      <t>BT5B (2 hilos) - Rural (1)</t>
    </r>
  </si>
  <si>
    <r>
      <rPr>
        <sz val="12"/>
        <rFont val="Calibri"/>
        <family val="1"/>
      </rPr>
      <t>BT5B (3 hilos) - Rural (1)</t>
    </r>
  </si>
  <si>
    <r>
      <rPr>
        <sz val="12"/>
        <rFont val="Calibri"/>
        <family val="1"/>
      </rPr>
      <t>BT5I (2 hilos)   (4)</t>
    </r>
  </si>
  <si>
    <r>
      <rPr>
        <sz val="12"/>
        <rFont val="Calibri"/>
        <family val="1"/>
      </rPr>
      <t>BT5I (3 hilos)   (4)</t>
    </r>
  </si>
  <si>
    <r>
      <rPr>
        <sz val="12"/>
        <rFont val="Calibri"/>
        <family val="1"/>
      </rPr>
      <t>BT5I   (4)</t>
    </r>
  </si>
  <si>
    <r>
      <rPr>
        <sz val="12"/>
        <rFont val="Calibri"/>
        <family val="1"/>
      </rPr>
      <t>BT56</t>
    </r>
  </si>
  <si>
    <r>
      <rPr>
        <b/>
        <sz val="12"/>
        <rFont val="Calibri"/>
        <family val="1"/>
      </rPr>
      <t>Nivel de</t>
    </r>
  </si>
  <si>
    <r>
      <rPr>
        <b/>
        <sz val="12"/>
        <rFont val="Calibri"/>
        <family val="1"/>
      </rPr>
      <t>tensión</t>
    </r>
  </si>
  <si>
    <r>
      <rPr>
        <sz val="12"/>
        <rFont val="Calibri"/>
        <family val="1"/>
      </rPr>
      <t>C1.1/C1.2</t>
    </r>
  </si>
  <si>
    <r>
      <rPr>
        <sz val="12"/>
        <rFont val="Calibri"/>
        <family val="1"/>
      </rPr>
      <t>Baja Tensión</t>
    </r>
  </si>
  <si>
    <r>
      <rPr>
        <sz val="12"/>
        <rFont val="Calibri"/>
        <family val="1"/>
      </rPr>
      <t>C2.1/C2.2</t>
    </r>
  </si>
  <si>
    <r>
      <rPr>
        <sz val="12"/>
        <rFont val="Calibri"/>
        <family val="1"/>
      </rPr>
      <t>C3/C4</t>
    </r>
  </si>
  <si>
    <r>
      <rPr>
        <sz val="12"/>
        <rFont val="Calibri"/>
        <family val="1"/>
      </rPr>
      <t>C3.1/C4.1/C4.2/C4.3/C4.4</t>
    </r>
  </si>
  <si>
    <r>
      <rPr>
        <sz val="12"/>
        <rFont val="Calibri"/>
        <family val="1"/>
      </rPr>
      <t>C5</t>
    </r>
  </si>
  <si>
    <r>
      <rPr>
        <sz val="12"/>
        <rFont val="Calibri"/>
        <family val="1"/>
      </rPr>
      <t>C5.1/C5.2/C5.3/C5.4</t>
    </r>
  </si>
  <si>
    <r>
      <rPr>
        <sz val="12"/>
        <rFont val="Calibri"/>
        <family val="1"/>
      </rPr>
      <t>Media Tensión</t>
    </r>
  </si>
  <si>
    <r>
      <rPr>
        <sz val="12"/>
        <rFont val="Calibri"/>
        <family val="1"/>
      </rPr>
      <t>10 kV o 13,2/7,62 kV</t>
    </r>
  </si>
  <si>
    <r>
      <rPr>
        <sz val="12"/>
        <rFont val="Calibri"/>
        <family val="1"/>
      </rPr>
      <t>20 kV - 22,9/13,2 kV</t>
    </r>
  </si>
  <si>
    <r>
      <rPr>
        <sz val="12"/>
        <rFont val="Calibri"/>
        <family val="1"/>
      </rPr>
      <t>C5.5</t>
    </r>
  </si>
  <si>
    <r>
      <rPr>
        <b/>
        <sz val="12"/>
        <rFont val="Calibri"/>
        <family val="1"/>
      </rPr>
      <t>10 kV</t>
    </r>
  </si>
  <si>
    <r>
      <rPr>
        <b/>
        <sz val="12"/>
        <rFont val="Calibri"/>
        <family val="1"/>
      </rPr>
      <t>13.2/7.62 kV</t>
    </r>
  </si>
  <si>
    <r>
      <rPr>
        <b/>
        <sz val="12"/>
        <rFont val="Calibri"/>
        <family val="1"/>
      </rPr>
      <t>20 kV - 22.9/13.2 kV</t>
    </r>
  </si>
  <si>
    <r>
      <rPr>
        <b/>
        <sz val="12"/>
        <rFont val="Calibri"/>
        <family val="1"/>
      </rPr>
      <t>PMI</t>
    </r>
  </si>
  <si>
    <r>
      <rPr>
        <b/>
        <sz val="12"/>
        <rFont val="Calibri"/>
        <family val="1"/>
      </rPr>
      <t>Celda</t>
    </r>
  </si>
  <si>
    <r>
      <rPr>
        <b/>
        <sz val="12"/>
        <rFont val="Calibri"/>
        <family val="1"/>
      </rPr>
      <t>PMS</t>
    </r>
  </si>
  <si>
    <r>
      <rPr>
        <sz val="12"/>
        <rFont val="Calibri"/>
        <family val="1"/>
      </rPr>
      <t>MT2/MT3/MT4</t>
    </r>
  </si>
  <si>
    <r>
      <t>Rotura y reparación de vereda (m</t>
    </r>
    <r>
      <rPr>
        <vertAlign val="superscript"/>
        <sz val="12"/>
        <rFont val="Arial mt"/>
      </rPr>
      <t>2</t>
    </r>
    <r>
      <rPr>
        <sz val="12"/>
        <rFont val="Arial MT"/>
      </rPr>
      <t>)</t>
    </r>
  </si>
  <si>
    <r>
      <t>m</t>
    </r>
    <r>
      <rPr>
        <vertAlign val="superscript"/>
        <sz val="12"/>
        <rFont val="Arial mt"/>
      </rPr>
      <t>2</t>
    </r>
  </si>
  <si>
    <t>BT5I(3)</t>
  </si>
  <si>
    <r>
      <t>1.2</t>
    </r>
    <r>
      <rPr>
        <b/>
        <u/>
        <sz val="14"/>
        <color rgb="FF0000FF"/>
        <rFont val="Times New Roman"/>
        <family val="1"/>
      </rPr>
      <t> </t>
    </r>
    <r>
      <rPr>
        <b/>
        <u/>
        <sz val="14"/>
        <color rgb="FF0000FF"/>
        <rFont val="Calibri"/>
        <family val="2"/>
      </rPr>
      <t>Conexiones trifásicas, hasta 20 kW, BT5A, BT5B BT6 y BT5I</t>
    </r>
  </si>
  <si>
    <t>Nota: En los casos de iluminación especial de parques, jardines, plazas y demás instalaciones de alumbrado adicional a cargo de las municipalidades, en los cuales se opte por la opción tarifaria BT5C-AP, se considerará los importes máximos de corte y reconexión aprobados para la opción tarifaria BT5B. Asimismo, para las opciones tarifarias BT5D y BT5E, se considerará los importes establecidos para la opción tarifaria BT5B.</t>
  </si>
  <si>
    <t>Aérea (2)</t>
  </si>
  <si>
    <t>Subterránea (2) (3)</t>
  </si>
  <si>
    <t>Resolución Osinergmin N° 151-2023-OS/CD  MODIFICADA POR RESOLUCION OSINERGMIN N°180-2023-OS/CD</t>
  </si>
  <si>
    <t>4/11/2024 (172)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</si>
</sst>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 #,##0.00_ ;_ * \-#,##0.00_ ;_ * &quot;-&quot;??_ ;_ @_ "/>
    <numFmt numFmtId="165" formatCode="#,##0.0000"/>
    <numFmt numFmtId="166" formatCode="General_)"/>
    <numFmt numFmtId="167" formatCode="0.00000000"/>
    <numFmt numFmtId="168" formatCode="#,##0.0000_);\(#,##0.0000\)"/>
    <numFmt numFmtId="169" formatCode="0.0000"/>
    <numFmt numFmtId="170" formatCode="0.00000"/>
    <numFmt numFmtId="171" formatCode="0.000000"/>
    <numFmt numFmtId="172" formatCode="0.000"/>
    <numFmt numFmtId="173" formatCode="#,##0.000"/>
    <numFmt numFmtId="174" formatCode="0_);\(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b/>
      <sz val="10"/>
      <name val="Arial"/>
      <family val="2"/>
    </font>
    <font>
      <sz val="10"/>
      <name val="Arial Narrow"/>
      <family val="2"/>
    </font>
    <font>
      <sz val="10"/>
      <name val="MS Sans Serif"/>
      <family val="2"/>
    </font>
    <font>
      <sz val="10"/>
      <name val="Arial"/>
      <family val="2"/>
    </font>
    <font>
      <b/>
      <sz val="12"/>
      <name val="Arial"/>
      <family val="2"/>
    </font>
    <font>
      <sz val="11"/>
      <name val="Arial"/>
      <family val="2"/>
    </font>
    <font>
      <vertAlign val="subscript"/>
      <sz val="11"/>
      <name val="Arial"/>
      <family val="2"/>
    </font>
    <font>
      <b/>
      <sz val="11"/>
      <name val="Arial"/>
      <family val="2"/>
    </font>
    <font>
      <sz val="11"/>
      <color theme="1"/>
      <name val="Arial"/>
      <family val="2"/>
    </font>
    <font>
      <sz val="11"/>
      <name val="Calibri"/>
      <family val="2"/>
    </font>
    <font>
      <b/>
      <sz val="11"/>
      <name val="Calibri"/>
      <family val="2"/>
    </font>
    <font>
      <b/>
      <sz val="14"/>
      <name val="Calibri"/>
      <family val="2"/>
    </font>
    <font>
      <b/>
      <sz val="16"/>
      <name val="Calibri"/>
      <family val="2"/>
    </font>
    <font>
      <sz val="10"/>
      <name val="Arial Narrow"/>
      <family val="2"/>
    </font>
    <font>
      <b/>
      <sz val="11"/>
      <color rgb="FF000000"/>
      <name val="Calibri"/>
      <family val="2"/>
      <scheme val="minor"/>
    </font>
    <font>
      <sz val="11"/>
      <color rgb="FF000000"/>
      <name val="Calibri"/>
      <family val="2"/>
      <scheme val="minor"/>
    </font>
    <font>
      <sz val="10"/>
      <name val="Arial Narrow"/>
      <family val="2"/>
    </font>
    <font>
      <b/>
      <sz val="14"/>
      <color theme="1"/>
      <name val="Calibri"/>
      <family val="2"/>
    </font>
    <font>
      <b/>
      <sz val="7"/>
      <color theme="1"/>
      <name val="Times New Roman"/>
      <family val="1"/>
    </font>
    <font>
      <b/>
      <sz val="11"/>
      <color theme="1"/>
      <name val="Calibri"/>
      <family val="2"/>
    </font>
    <font>
      <sz val="10"/>
      <name val="Calibri"/>
      <family val="2"/>
      <scheme val="minor"/>
    </font>
    <font>
      <b/>
      <sz val="8"/>
      <name val="Calibri"/>
      <family val="2"/>
      <scheme val="minor"/>
    </font>
    <font>
      <b/>
      <sz val="14"/>
      <color theme="1"/>
      <name val="Times New Roman"/>
      <family val="1"/>
    </font>
    <font>
      <b/>
      <sz val="8"/>
      <color theme="1"/>
      <name val="Calibri"/>
      <family val="2"/>
      <scheme val="minor"/>
    </font>
    <font>
      <sz val="10"/>
      <color theme="1"/>
      <name val="Calibri"/>
      <family val="2"/>
      <scheme val="minor"/>
    </font>
    <font>
      <sz val="10"/>
      <name val="Times New Roman"/>
      <family val="1"/>
    </font>
    <font>
      <b/>
      <sz val="14"/>
      <color indexed="16"/>
      <name val="Times New Roman"/>
      <family val="1"/>
    </font>
    <font>
      <sz val="12"/>
      <name val="Arial MT"/>
    </font>
    <font>
      <b/>
      <sz val="14"/>
      <name val="Arial Black"/>
      <family val="2"/>
    </font>
    <font>
      <b/>
      <sz val="12"/>
      <color indexed="10"/>
      <name val="Arial"/>
      <family val="2"/>
    </font>
    <font>
      <b/>
      <sz val="14"/>
      <color indexed="10"/>
      <name val="Arial"/>
      <family val="2"/>
    </font>
    <font>
      <b/>
      <sz val="14"/>
      <name val="Arial"/>
      <family val="2"/>
    </font>
    <font>
      <sz val="14"/>
      <name val="Arial"/>
      <family val="2"/>
    </font>
    <font>
      <b/>
      <u/>
      <sz val="10"/>
      <name val="Arial"/>
      <family val="2"/>
    </font>
    <font>
      <b/>
      <sz val="14"/>
      <color rgb="FFFF0000"/>
      <name val="Arial"/>
      <family val="2"/>
    </font>
    <font>
      <b/>
      <sz val="11"/>
      <color rgb="FFFF0000"/>
      <name val="Arial"/>
      <family val="2"/>
    </font>
    <font>
      <b/>
      <sz val="20"/>
      <color rgb="FF00B050"/>
      <name val="Calibri"/>
      <family val="2"/>
    </font>
    <font>
      <b/>
      <sz val="14"/>
      <color rgb="FF0000FF"/>
      <name val="Calibri"/>
      <family val="2"/>
    </font>
    <font>
      <b/>
      <u/>
      <sz val="14"/>
      <color rgb="FF0000FF"/>
      <name val="Calibri"/>
      <family val="2"/>
    </font>
    <font>
      <b/>
      <sz val="16"/>
      <color indexed="12"/>
      <name val="Calibri"/>
      <family val="2"/>
      <scheme val="minor"/>
    </font>
    <font>
      <b/>
      <sz val="14"/>
      <color indexed="16"/>
      <name val="Calibri"/>
      <family val="2"/>
      <scheme val="minor"/>
    </font>
    <font>
      <b/>
      <sz val="10"/>
      <name val="Calibri"/>
      <family val="2"/>
      <scheme val="minor"/>
    </font>
    <font>
      <b/>
      <u/>
      <sz val="14"/>
      <color rgb="FF0000FF"/>
      <name val="Times New Roman"/>
      <family val="1"/>
    </font>
    <font>
      <b/>
      <sz val="9"/>
      <name val="Calibri"/>
      <family val="2"/>
      <scheme val="minor"/>
    </font>
    <font>
      <sz val="9"/>
      <name val="Arial"/>
      <family val="2"/>
    </font>
    <font>
      <b/>
      <sz val="9"/>
      <color theme="1"/>
      <name val="Calibri"/>
      <family val="2"/>
      <scheme val="minor"/>
    </font>
    <font>
      <sz val="9"/>
      <name val="Calibri"/>
      <family val="2"/>
      <scheme val="minor"/>
    </font>
    <font>
      <b/>
      <sz val="12"/>
      <name val="Calibri"/>
      <family val="2"/>
      <scheme val="minor"/>
    </font>
    <font>
      <vertAlign val="superscript"/>
      <sz val="10"/>
      <name val="Calibri"/>
      <family val="2"/>
      <scheme val="minor"/>
    </font>
    <font>
      <sz val="13"/>
      <name val="Arial Narrow"/>
      <family val="2"/>
    </font>
    <font>
      <b/>
      <sz val="12"/>
      <color theme="1"/>
      <name val="Arial"/>
      <family val="2"/>
    </font>
    <font>
      <sz val="10"/>
      <color rgb="FF000000"/>
      <name val="Times New Roman"/>
      <charset val="204"/>
    </font>
    <font>
      <sz val="11"/>
      <color rgb="FF000000"/>
      <name val="Calibri"/>
      <family val="2"/>
    </font>
    <font>
      <b/>
      <sz val="11"/>
      <name val="Calibri"/>
      <family val="1"/>
    </font>
    <font>
      <sz val="11"/>
      <name val="Calibri"/>
      <family val="1"/>
    </font>
    <font>
      <b/>
      <sz val="8"/>
      <name val="Calibri"/>
      <family val="1"/>
    </font>
    <font>
      <sz val="8"/>
      <name val="Calibri"/>
      <family val="1"/>
    </font>
    <font>
      <b/>
      <sz val="12"/>
      <name val="Calibri"/>
      <family val="2"/>
    </font>
    <font>
      <sz val="12"/>
      <name val="Calibri"/>
      <family val="2"/>
    </font>
    <font>
      <sz val="12"/>
      <color rgb="FF000000"/>
      <name val="Calibri"/>
      <family val="2"/>
    </font>
    <font>
      <sz val="8"/>
      <name val="Calibri"/>
      <family val="2"/>
    </font>
    <font>
      <b/>
      <sz val="8"/>
      <name val="Calibri"/>
      <family val="2"/>
    </font>
    <font>
      <sz val="12"/>
      <name val="Arial"/>
      <family val="2"/>
    </font>
    <font>
      <sz val="12"/>
      <name val="Calibri"/>
      <family val="1"/>
    </font>
    <font>
      <b/>
      <sz val="12"/>
      <name val="Calibri"/>
      <family val="1"/>
    </font>
    <font>
      <b/>
      <sz val="12"/>
      <color rgb="FF000000"/>
      <name val="Calibri"/>
      <family val="2"/>
    </font>
    <font>
      <sz val="12"/>
      <color rgb="FF000000"/>
      <name val="Times New Roman"/>
      <family val="1"/>
    </font>
    <font>
      <sz val="12"/>
      <name val="Arial MT"/>
      <family val="2"/>
    </font>
    <font>
      <sz val="12"/>
      <color rgb="FF000000"/>
      <name val="Arial MT"/>
      <family val="2"/>
    </font>
    <font>
      <b/>
      <sz val="12"/>
      <color rgb="FF000000"/>
      <name val="Arial"/>
      <family val="2"/>
    </font>
    <font>
      <sz val="12"/>
      <color rgb="FF0000FF"/>
      <name val="Arial"/>
      <family val="2"/>
    </font>
    <font>
      <b/>
      <sz val="12"/>
      <color indexed="16"/>
      <name val="Times New Roman"/>
      <family val="1"/>
    </font>
    <font>
      <sz val="12"/>
      <name val="Arial Narrow"/>
      <family val="2"/>
    </font>
    <font>
      <vertAlign val="superscript"/>
      <sz val="12"/>
      <name val="Arial"/>
      <family val="2"/>
    </font>
    <font>
      <b/>
      <sz val="12"/>
      <color rgb="FF0000FF"/>
      <name val="Calibri"/>
      <family val="2"/>
    </font>
    <font>
      <sz val="12"/>
      <name val="Calibri"/>
      <family val="2"/>
      <scheme val="minor"/>
    </font>
    <font>
      <b/>
      <sz val="12"/>
      <name val="Arial mt"/>
    </font>
    <font>
      <sz val="10"/>
      <name val="Arial mt"/>
    </font>
    <font>
      <vertAlign val="superscript"/>
      <sz val="12"/>
      <name val="Arial mt"/>
    </font>
    <font>
      <sz val="12"/>
      <color rgb="FF000000"/>
      <name val="Arial mt"/>
    </font>
    <font>
      <b/>
      <sz val="12"/>
      <color rgb="FF000000"/>
      <name val="Arial mt"/>
    </font>
    <font>
      <sz val="12"/>
      <name val="Arial mt "/>
    </font>
    <font>
      <sz val="12"/>
      <color rgb="FF000000"/>
      <name val="Arial mt "/>
    </font>
    <font>
      <sz val="10"/>
      <name val="Arial"/>
    </font>
  </fonts>
  <fills count="21">
    <fill>
      <patternFill patternType="none"/>
    </fill>
    <fill>
      <patternFill patternType="gray125"/>
    </fill>
    <fill>
      <patternFill patternType="solid">
        <fgColor rgb="FFDBE5F1"/>
        <bgColor indexed="64"/>
      </patternFill>
    </fill>
    <fill>
      <patternFill patternType="solid">
        <fgColor theme="0" tint="-0.249977111117893"/>
        <bgColor indexed="64"/>
      </patternFill>
    </fill>
    <fill>
      <patternFill patternType="solid">
        <fgColor theme="1" tint="0.499984740745262"/>
        <bgColor indexed="64"/>
      </patternFill>
    </fill>
    <fill>
      <patternFill patternType="solid">
        <fgColor theme="0"/>
        <bgColor indexed="64"/>
      </patternFill>
    </fill>
    <fill>
      <patternFill patternType="solid">
        <fgColor rgb="FF00B0F0"/>
        <bgColor indexed="64"/>
      </patternFill>
    </fill>
    <fill>
      <patternFill patternType="solid">
        <fgColor rgb="FF00B050"/>
        <bgColor indexed="64"/>
      </patternFill>
    </fill>
    <fill>
      <patternFill patternType="solid">
        <fgColor indexed="13"/>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14999847407452621"/>
        <bgColor indexed="64"/>
      </patternFill>
    </fill>
    <fill>
      <patternFill patternType="solid">
        <fgColor rgb="FFBEBEBE"/>
      </patternFill>
    </fill>
    <fill>
      <patternFill patternType="solid">
        <fgColor rgb="FFD9D9D9"/>
      </patternFill>
    </fill>
    <fill>
      <patternFill patternType="solid">
        <fgColor theme="8"/>
        <bgColor indexed="64"/>
      </patternFill>
    </fill>
    <fill>
      <patternFill patternType="solid">
        <fgColor theme="2" tint="-9.9978637043366805E-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indexed="64"/>
      </bottom>
      <diagonal/>
    </border>
    <border>
      <left style="thin">
        <color indexed="8"/>
      </left>
      <right/>
      <top/>
      <bottom style="thin">
        <color indexed="8"/>
      </bottom>
      <diagonal/>
    </border>
    <border>
      <left style="thin">
        <color indexed="64"/>
      </left>
      <right/>
      <top style="thin">
        <color indexed="8"/>
      </top>
      <bottom/>
      <diagonal/>
    </border>
    <border>
      <left style="thin">
        <color indexed="8"/>
      </left>
      <right/>
      <top style="thin">
        <color indexed="8"/>
      </top>
      <bottom/>
      <diagonal/>
    </border>
    <border>
      <left style="thin">
        <color indexed="64"/>
      </left>
      <right style="thin">
        <color indexed="64"/>
      </right>
      <top style="thin">
        <color indexed="8"/>
      </top>
      <bottom/>
      <diagonal/>
    </border>
    <border>
      <left/>
      <right style="thin">
        <color indexed="8"/>
      </right>
      <top style="thin">
        <color indexed="64"/>
      </top>
      <bottom/>
      <diagonal/>
    </border>
    <border>
      <left/>
      <right style="thin">
        <color indexed="8"/>
      </right>
      <top/>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top style="thin">
        <color indexed="8"/>
      </top>
      <bottom style="thin">
        <color indexed="8"/>
      </bottom>
      <diagonal/>
    </border>
    <border>
      <left style="thin">
        <color indexed="64"/>
      </left>
      <right style="thin">
        <color indexed="64"/>
      </right>
      <top/>
      <bottom style="thin">
        <color indexed="8"/>
      </bottom>
      <diagonal/>
    </border>
    <border>
      <left style="thin">
        <color indexed="8"/>
      </left>
      <right/>
      <top style="thin">
        <color indexed="8"/>
      </top>
      <bottom style="thin">
        <color indexed="64"/>
      </bottom>
      <diagonal/>
    </border>
    <border>
      <left style="thin">
        <color indexed="64"/>
      </left>
      <right style="thin">
        <color indexed="64"/>
      </right>
      <top style="thin">
        <color indexed="8"/>
      </top>
      <bottom style="thin">
        <color indexed="64"/>
      </bottom>
      <diagonal/>
    </border>
    <border>
      <left/>
      <right style="thin">
        <color indexed="8"/>
      </right>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right/>
      <top style="thin">
        <color indexed="64"/>
      </top>
      <bottom style="thin">
        <color indexed="64"/>
      </bottom>
      <diagonal/>
    </border>
    <border>
      <left/>
      <right/>
      <top style="thin">
        <color indexed="65"/>
      </top>
      <bottom/>
      <diagonal/>
    </border>
    <border>
      <left/>
      <right/>
      <top style="thin">
        <color indexed="8"/>
      </top>
      <bottom/>
      <diagonal/>
    </border>
    <border>
      <left style="thin">
        <color auto="1"/>
      </left>
      <right style="thin">
        <color auto="1"/>
      </right>
      <top style="thin">
        <color auto="1"/>
      </top>
      <bottom style="thin">
        <color auto="1"/>
      </bottom>
      <diagonal/>
    </border>
    <border>
      <left/>
      <right/>
      <top style="thin">
        <color indexed="65"/>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indexed="64"/>
      </top>
      <bottom/>
      <diagonal/>
    </border>
    <border>
      <left style="thin">
        <color indexed="8"/>
      </left>
      <right/>
      <top style="thin">
        <color indexed="64"/>
      </top>
      <bottom/>
      <diagonal/>
    </border>
    <border>
      <left/>
      <right/>
      <top style="thin">
        <color indexed="8"/>
      </top>
      <bottom/>
      <diagonal/>
    </border>
    <border>
      <left/>
      <right/>
      <top style="thin">
        <color indexed="8"/>
      </top>
      <bottom/>
      <diagonal/>
    </border>
    <border>
      <left style="thin">
        <color indexed="64"/>
      </left>
      <right/>
      <top style="thin">
        <color indexed="64"/>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8"/>
      </top>
      <bottom/>
      <diagonal/>
    </border>
    <border>
      <left style="thin">
        <color indexed="8"/>
      </left>
      <right/>
      <top style="thin">
        <color indexed="64"/>
      </top>
      <bottom/>
      <diagonal/>
    </border>
    <border>
      <left style="thin">
        <color auto="1"/>
      </left>
      <right style="thin">
        <color auto="1"/>
      </right>
      <top style="thin">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
      <left style="thin">
        <color auto="1"/>
      </left>
      <right style="thin">
        <color auto="1"/>
      </right>
      <top/>
      <bottom/>
      <diagonal/>
    </border>
    <border>
      <left style="thin">
        <color indexed="64"/>
      </left>
      <right style="thin">
        <color indexed="64"/>
      </right>
      <top style="thin">
        <color indexed="65"/>
      </top>
      <bottom style="thin">
        <color indexed="64"/>
      </bottom>
      <diagonal/>
    </border>
    <border>
      <left/>
      <right/>
      <top style="thin">
        <color indexed="8"/>
      </top>
      <bottom/>
      <diagonal/>
    </border>
    <border>
      <left style="thin">
        <color indexed="8"/>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style="thin">
        <color indexed="8"/>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indexed="8"/>
      </left>
      <right/>
      <top style="thin">
        <color indexed="64"/>
      </top>
      <bottom/>
      <diagonal/>
    </border>
    <border>
      <left/>
      <right/>
      <top style="thin">
        <color indexed="8"/>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style="thin">
        <color indexed="8"/>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auto="1"/>
      </left>
      <right style="thin">
        <color auto="1"/>
      </right>
      <top/>
      <bottom style="thin">
        <color auto="1"/>
      </bottom>
      <diagonal/>
    </border>
    <border>
      <left/>
      <right/>
      <top/>
      <bottom style="thin">
        <color indexed="64"/>
      </bottom>
      <diagonal/>
    </border>
    <border>
      <left/>
      <right style="thin">
        <color auto="1"/>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7">
    <xf numFmtId="0" fontId="0" fillId="0" borderId="0"/>
    <xf numFmtId="0" fontId="9" fillId="0" borderId="0"/>
    <xf numFmtId="0" fontId="4" fillId="0" borderId="0"/>
    <xf numFmtId="0" fontId="10" fillId="0" borderId="0"/>
    <xf numFmtId="0" fontId="10" fillId="0" borderId="0"/>
    <xf numFmtId="0" fontId="10"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20" fillId="0" borderId="0"/>
    <xf numFmtId="0" fontId="20"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164" fontId="8" fillId="0" borderId="0" applyFont="0" applyFill="0" applyBorder="0" applyAlignment="0" applyProtection="0"/>
    <xf numFmtId="0" fontId="8" fillId="0" borderId="0"/>
    <xf numFmtId="0" fontId="8" fillId="0" borderId="0"/>
    <xf numFmtId="0" fontId="23"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6" fontId="34" fillId="0" borderId="0"/>
    <xf numFmtId="0" fontId="58" fillId="0" borderId="0"/>
    <xf numFmtId="0" fontId="1" fillId="0" borderId="0"/>
    <xf numFmtId="43" fontId="90" fillId="0" borderId="0" applyFont="0" applyFill="0" applyBorder="0" applyAlignment="0" applyProtection="0"/>
  </cellStyleXfs>
  <cellXfs count="1544">
    <xf numFmtId="0" fontId="0" fillId="0" borderId="0" xfId="0"/>
    <xf numFmtId="0" fontId="4" fillId="0" borderId="0" xfId="0" applyFont="1"/>
    <xf numFmtId="0" fontId="4" fillId="0" borderId="0" xfId="2"/>
    <xf numFmtId="0" fontId="4" fillId="0" borderId="1" xfId="0" applyFont="1" applyBorder="1" applyAlignment="1">
      <alignment horizontal="center"/>
    </xf>
    <xf numFmtId="0" fontId="7" fillId="0" borderId="1" xfId="0" applyFont="1" applyBorder="1" applyAlignment="1">
      <alignment horizontal="center"/>
    </xf>
    <xf numFmtId="0" fontId="4" fillId="0" borderId="1" xfId="0" applyFont="1" applyBorder="1"/>
    <xf numFmtId="0" fontId="12" fillId="0" borderId="1" xfId="0" applyFont="1" applyBorder="1" applyAlignment="1">
      <alignment horizontal="justify" wrapText="1"/>
    </xf>
    <xf numFmtId="0" fontId="12" fillId="0" borderId="1" xfId="0" applyFont="1" applyBorder="1" applyAlignment="1">
      <alignment horizontal="right" wrapText="1"/>
    </xf>
    <xf numFmtId="0" fontId="12" fillId="0" borderId="0" xfId="0" applyFont="1"/>
    <xf numFmtId="0" fontId="14" fillId="0" borderId="0" xfId="0" applyFont="1"/>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3" xfId="0" applyFont="1" applyBorder="1" applyAlignment="1">
      <alignment horizontal="center"/>
    </xf>
    <xf numFmtId="0" fontId="12" fillId="0" borderId="3" xfId="0" applyFont="1" applyBorder="1" applyAlignment="1">
      <alignment horizontal="center" vertical="center"/>
    </xf>
    <xf numFmtId="0" fontId="12" fillId="0" borderId="2" xfId="0" applyFont="1" applyBorder="1" applyAlignment="1">
      <alignment horizontal="left" vertical="center"/>
    </xf>
    <xf numFmtId="4" fontId="12" fillId="0" borderId="3" xfId="0" applyNumberFormat="1" applyFont="1" applyBorder="1" applyAlignment="1">
      <alignment horizontal="center" vertical="center" wrapText="1"/>
    </xf>
    <xf numFmtId="4" fontId="12" fillId="0" borderId="0" xfId="0" applyNumberFormat="1" applyFont="1"/>
    <xf numFmtId="0" fontId="15" fillId="0" borderId="0" xfId="0" applyFont="1"/>
    <xf numFmtId="0" fontId="12" fillId="0" borderId="9" xfId="0" applyFont="1" applyBorder="1" applyAlignment="1">
      <alignment horizontal="center" vertical="center"/>
    </xf>
    <xf numFmtId="0" fontId="12" fillId="0" borderId="9" xfId="0" applyFont="1" applyBorder="1" applyAlignment="1">
      <alignment horizontal="left" vertical="center"/>
    </xf>
    <xf numFmtId="4" fontId="12" fillId="0" borderId="12"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xf>
    <xf numFmtId="4" fontId="12" fillId="0" borderId="1" xfId="0" applyNumberFormat="1" applyFont="1" applyBorder="1" applyAlignment="1">
      <alignment horizontal="center" vertical="center" wrapText="1"/>
    </xf>
    <xf numFmtId="0" fontId="12" fillId="0" borderId="3" xfId="0" applyFont="1" applyBorder="1" applyAlignment="1">
      <alignment horizontal="left" vertical="center"/>
    </xf>
    <xf numFmtId="0" fontId="12" fillId="0" borderId="14" xfId="0" applyFont="1" applyBorder="1" applyAlignment="1">
      <alignment horizontal="center" vertical="center"/>
    </xf>
    <xf numFmtId="0" fontId="12" fillId="0" borderId="14" xfId="0" applyFont="1" applyBorder="1" applyAlignment="1">
      <alignment horizontal="left" vertical="center"/>
    </xf>
    <xf numFmtId="0" fontId="14" fillId="0" borderId="3" xfId="0" applyFont="1" applyBorder="1" applyAlignment="1">
      <alignment horizontal="center" vertical="center"/>
    </xf>
    <xf numFmtId="0" fontId="14" fillId="0" borderId="1"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justify"/>
    </xf>
    <xf numFmtId="0" fontId="12" fillId="0" borderId="2" xfId="0" applyFont="1" applyBorder="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left" vertical="center"/>
    </xf>
    <xf numFmtId="0" fontId="12" fillId="0" borderId="5" xfId="0" applyFont="1" applyBorder="1" applyAlignment="1">
      <alignment horizontal="center" vertical="center"/>
    </xf>
    <xf numFmtId="4" fontId="12" fillId="0" borderId="6" xfId="0" applyNumberFormat="1" applyFont="1" applyBorder="1" applyAlignment="1">
      <alignment horizontal="center" vertical="center" wrapText="1"/>
    </xf>
    <xf numFmtId="2" fontId="12" fillId="0" borderId="1" xfId="0" applyNumberFormat="1" applyFont="1" applyBorder="1" applyAlignment="1">
      <alignment horizontal="right" wrapText="1"/>
    </xf>
    <xf numFmtId="0" fontId="16" fillId="0" borderId="0" xfId="3" applyFont="1"/>
    <xf numFmtId="0" fontId="19" fillId="0" borderId="0" xfId="4" applyFont="1"/>
    <xf numFmtId="0" fontId="16" fillId="0" borderId="0" xfId="4" applyFont="1"/>
    <xf numFmtId="0" fontId="17" fillId="0" borderId="3" xfId="4" applyFont="1" applyBorder="1" applyAlignment="1">
      <alignment horizontal="center" vertical="center" wrapText="1"/>
    </xf>
    <xf numFmtId="0" fontId="17" fillId="0" borderId="12"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3" xfId="4" applyFont="1" applyBorder="1" applyAlignment="1">
      <alignment horizontal="center" vertical="center" wrapText="1"/>
    </xf>
    <xf numFmtId="0" fontId="16" fillId="0" borderId="2" xfId="4" applyFont="1" applyBorder="1" applyAlignment="1">
      <alignment horizontal="center" vertical="center" wrapText="1"/>
    </xf>
    <xf numFmtId="0" fontId="16" fillId="0" borderId="3" xfId="4" applyFont="1" applyBorder="1" applyAlignment="1">
      <alignment horizontal="left" vertical="center" wrapText="1"/>
    </xf>
    <xf numFmtId="0" fontId="17" fillId="0" borderId="6" xfId="4" applyFont="1" applyBorder="1" applyAlignment="1">
      <alignment horizontal="center" vertical="center" wrapText="1"/>
    </xf>
    <xf numFmtId="0" fontId="16" fillId="0" borderId="5" xfId="4" applyFont="1" applyBorder="1" applyAlignment="1">
      <alignment horizontal="center" vertical="center" wrapText="1"/>
    </xf>
    <xf numFmtId="0" fontId="16" fillId="0" borderId="12" xfId="4" applyFont="1" applyBorder="1" applyAlignment="1">
      <alignment horizontal="center" vertical="center" wrapText="1"/>
    </xf>
    <xf numFmtId="0" fontId="16" fillId="0" borderId="12" xfId="4" applyFont="1" applyBorder="1" applyAlignment="1">
      <alignment horizontal="left" vertical="center" wrapText="1"/>
    </xf>
    <xf numFmtId="49" fontId="16" fillId="0" borderId="2" xfId="4" applyNumberFormat="1" applyFont="1" applyBorder="1" applyAlignment="1">
      <alignment horizontal="center" vertical="center" wrapText="1"/>
    </xf>
    <xf numFmtId="0" fontId="16" fillId="0" borderId="6" xfId="4" applyFont="1" applyBorder="1" applyAlignment="1">
      <alignment horizontal="left" vertical="center" wrapText="1"/>
    </xf>
    <xf numFmtId="0" fontId="16" fillId="0" borderId="9" xfId="4" applyFont="1" applyBorder="1" applyAlignment="1">
      <alignment horizontal="center" vertical="center" wrapText="1"/>
    </xf>
    <xf numFmtId="0" fontId="16" fillId="0" borderId="0" xfId="4" applyFont="1" applyAlignment="1">
      <alignment horizontal="center" vertical="center" wrapText="1"/>
    </xf>
    <xf numFmtId="0" fontId="16" fillId="0" borderId="0" xfId="4" applyFont="1" applyAlignment="1">
      <alignment vertical="center" wrapText="1"/>
    </xf>
    <xf numFmtId="0" fontId="3" fillId="0" borderId="0" xfId="9"/>
    <xf numFmtId="0" fontId="16" fillId="0" borderId="0" xfId="2" applyFont="1"/>
    <xf numFmtId="0" fontId="17" fillId="0" borderId="0" xfId="2" applyFont="1" applyAlignment="1">
      <alignment horizontal="centerContinuous" vertical="center" wrapText="1"/>
    </xf>
    <xf numFmtId="0" fontId="16" fillId="0" borderId="0" xfId="2" applyFont="1" applyAlignment="1">
      <alignment horizontal="center" vertical="center" wrapText="1"/>
    </xf>
    <xf numFmtId="0" fontId="18" fillId="0" borderId="0" xfId="1" applyFont="1"/>
    <xf numFmtId="0" fontId="4" fillId="0" borderId="0" xfId="1" applyFont="1" applyAlignment="1">
      <alignment horizontal="center" vertical="center"/>
    </xf>
    <xf numFmtId="0" fontId="11" fillId="0" borderId="0" xfId="1" applyFont="1"/>
    <xf numFmtId="0" fontId="4" fillId="0" borderId="0" xfId="1" applyFont="1" applyAlignment="1">
      <alignment horizontal="center"/>
    </xf>
    <xf numFmtId="0" fontId="4" fillId="0" borderId="0" xfId="1"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0" fontId="22" fillId="0" borderId="1" xfId="0" applyFont="1" applyBorder="1"/>
    <xf numFmtId="4" fontId="22" fillId="0" borderId="1" xfId="0" applyNumberFormat="1" applyFont="1" applyBorder="1" applyAlignment="1">
      <alignment horizontal="right" indent="1"/>
    </xf>
    <xf numFmtId="0" fontId="22" fillId="0" borderId="12" xfId="0" applyFont="1" applyBorder="1"/>
    <xf numFmtId="4" fontId="22" fillId="0" borderId="12" xfId="0" applyNumberFormat="1" applyFont="1" applyBorder="1" applyAlignment="1">
      <alignment horizontal="right" indent="1"/>
    </xf>
    <xf numFmtId="0" fontId="21" fillId="2" borderId="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7" fillId="0" borderId="0" xfId="11" applyFont="1"/>
    <xf numFmtId="0" fontId="28" fillId="0" borderId="14" xfId="11" applyFont="1" applyBorder="1" applyAlignment="1">
      <alignment horizontal="centerContinuous" vertical="center" wrapText="1"/>
    </xf>
    <xf numFmtId="0" fontId="28" fillId="0" borderId="41" xfId="11" applyFont="1" applyBorder="1" applyAlignment="1">
      <alignment horizontal="centerContinuous" vertical="center" wrapText="1"/>
    </xf>
    <xf numFmtId="0" fontId="28" fillId="0" borderId="13" xfId="11" applyFont="1" applyBorder="1" applyAlignment="1">
      <alignment horizontal="centerContinuous" vertical="center" wrapText="1"/>
    </xf>
    <xf numFmtId="0" fontId="28" fillId="0" borderId="41" xfId="0" applyFont="1" applyBorder="1" applyAlignment="1">
      <alignment horizontal="centerContinuous" vertical="center" wrapText="1"/>
    </xf>
    <xf numFmtId="0" fontId="0" fillId="0" borderId="41" xfId="0" applyBorder="1" applyAlignment="1">
      <alignment horizontal="centerContinuous"/>
    </xf>
    <xf numFmtId="0" fontId="0" fillId="0" borderId="13" xfId="0" applyBorder="1" applyAlignment="1">
      <alignment horizontal="centerContinuous"/>
    </xf>
    <xf numFmtId="0" fontId="28" fillId="0" borderId="3" xfId="11" applyFont="1" applyBorder="1" applyAlignment="1">
      <alignment horizontal="center" vertical="center" wrapText="1"/>
    </xf>
    <xf numFmtId="0" fontId="28" fillId="0" borderId="1" xfId="11" applyFont="1" applyBorder="1" applyAlignment="1">
      <alignment horizontal="center" vertical="center" wrapText="1"/>
    </xf>
    <xf numFmtId="0" fontId="28" fillId="0" borderId="12" xfId="0" applyFont="1" applyBorder="1" applyAlignment="1">
      <alignment horizontal="center" vertical="center" wrapText="1"/>
    </xf>
    <xf numFmtId="0" fontId="0" fillId="0" borderId="3" xfId="0" applyBorder="1" applyAlignment="1">
      <alignment horizontal="center"/>
    </xf>
    <xf numFmtId="0" fontId="27" fillId="0" borderId="8" xfId="11" applyFont="1" applyBorder="1"/>
    <xf numFmtId="0" fontId="27" fillId="0" borderId="16" xfId="11" applyFont="1" applyBorder="1"/>
    <xf numFmtId="2" fontId="0" fillId="0" borderId="0" xfId="0" applyNumberFormat="1"/>
    <xf numFmtId="0" fontId="27" fillId="0" borderId="6" xfId="11" applyFont="1" applyBorder="1" applyAlignment="1">
      <alignment horizontal="center" vertical="center" wrapText="1"/>
    </xf>
    <xf numFmtId="0" fontId="27" fillId="0" borderId="42" xfId="11" applyFont="1" applyBorder="1"/>
    <xf numFmtId="0" fontId="27" fillId="0" borderId="22" xfId="11" applyFont="1" applyBorder="1"/>
    <xf numFmtId="0" fontId="27" fillId="0" borderId="43" xfId="11" applyFont="1" applyBorder="1"/>
    <xf numFmtId="0" fontId="27" fillId="0" borderId="6" xfId="11" quotePrefix="1" applyFont="1" applyBorder="1" applyAlignment="1">
      <alignment horizontal="center" vertical="center" wrapText="1"/>
    </xf>
    <xf numFmtId="0" fontId="27" fillId="0" borderId="12" xfId="11" applyFont="1" applyBorder="1" applyAlignment="1">
      <alignment horizontal="center" vertical="center" wrapText="1"/>
    </xf>
    <xf numFmtId="0" fontId="27" fillId="0" borderId="45" xfId="11" applyFont="1" applyBorder="1"/>
    <xf numFmtId="0" fontId="27" fillId="0" borderId="34" xfId="11" applyFont="1" applyBorder="1"/>
    <xf numFmtId="0" fontId="28" fillId="0" borderId="46" xfId="11" applyFont="1" applyBorder="1" applyAlignment="1">
      <alignment horizontal="centerContinuous" vertical="center" wrapText="1"/>
    </xf>
    <xf numFmtId="0" fontId="28" fillId="0" borderId="47" xfId="11" applyFont="1" applyBorder="1" applyAlignment="1">
      <alignment horizontal="centerContinuous" vertical="center" wrapText="1"/>
    </xf>
    <xf numFmtId="0" fontId="28" fillId="0" borderId="46" xfId="0" applyFont="1" applyBorder="1" applyAlignment="1">
      <alignment horizontal="centerContinuous" vertical="center" wrapText="1"/>
    </xf>
    <xf numFmtId="0" fontId="0" fillId="0" borderId="47" xfId="0" applyBorder="1" applyAlignment="1">
      <alignment horizontal="centerContinuous"/>
    </xf>
    <xf numFmtId="0" fontId="0" fillId="0" borderId="48" xfId="0" applyBorder="1" applyAlignment="1">
      <alignment horizontal="centerContinuous"/>
    </xf>
    <xf numFmtId="0" fontId="28" fillId="0" borderId="44" xfId="11" applyFont="1" applyBorder="1" applyAlignment="1">
      <alignment horizontal="center" vertical="center" wrapText="1"/>
    </xf>
    <xf numFmtId="0" fontId="28" fillId="0" borderId="44" xfId="0" applyFont="1" applyBorder="1" applyAlignment="1">
      <alignment horizontal="center" vertical="center" wrapText="1"/>
    </xf>
    <xf numFmtId="0" fontId="0" fillId="0" borderId="49" xfId="0" applyBorder="1" applyAlignment="1">
      <alignment horizontal="center"/>
    </xf>
    <xf numFmtId="0" fontId="27" fillId="0" borderId="50" xfId="11" applyFont="1" applyBorder="1"/>
    <xf numFmtId="0" fontId="27" fillId="0" borderId="51" xfId="11" applyFont="1" applyBorder="1"/>
    <xf numFmtId="0" fontId="27" fillId="0" borderId="52" xfId="11" applyFont="1" applyBorder="1"/>
    <xf numFmtId="0" fontId="27" fillId="0" borderId="37" xfId="11" applyFont="1" applyBorder="1"/>
    <xf numFmtId="0" fontId="28" fillId="0" borderId="48" xfId="11" applyFont="1" applyBorder="1" applyAlignment="1">
      <alignment horizontal="centerContinuous" vertical="center" wrapText="1"/>
    </xf>
    <xf numFmtId="0" fontId="27" fillId="0" borderId="53" xfId="11" applyFont="1" applyBorder="1"/>
    <xf numFmtId="0" fontId="28" fillId="0" borderId="54" xfId="11" applyFont="1" applyBorder="1" applyAlignment="1">
      <alignment horizontal="centerContinuous" vertical="center" wrapText="1"/>
    </xf>
    <xf numFmtId="0" fontId="28" fillId="0" borderId="50" xfId="11" applyFont="1" applyBorder="1" applyAlignment="1">
      <alignment horizontal="centerContinuous" vertical="center" wrapText="1"/>
    </xf>
    <xf numFmtId="0" fontId="28" fillId="0" borderId="47" xfId="0" applyFont="1" applyBorder="1" applyAlignment="1">
      <alignment horizontal="center" vertical="center" wrapText="1"/>
    </xf>
    <xf numFmtId="0" fontId="0" fillId="0" borderId="50" xfId="0" applyBorder="1" applyAlignment="1">
      <alignment horizontal="centerContinuous"/>
    </xf>
    <xf numFmtId="0" fontId="0" fillId="0" borderId="55" xfId="0" applyBorder="1" applyAlignment="1">
      <alignment horizontal="centerContinuous"/>
    </xf>
    <xf numFmtId="0" fontId="28" fillId="0" borderId="49" xfId="11" applyFont="1" applyBorder="1" applyAlignment="1">
      <alignment horizontal="center" wrapText="1"/>
    </xf>
    <xf numFmtId="0" fontId="28" fillId="0" borderId="50" xfId="11" applyFont="1" applyBorder="1" applyAlignment="1">
      <alignment horizontal="center" wrapText="1"/>
    </xf>
    <xf numFmtId="0" fontId="28" fillId="0" borderId="50" xfId="0" applyFont="1" applyBorder="1" applyAlignment="1">
      <alignment horizontal="center" wrapText="1"/>
    </xf>
    <xf numFmtId="0" fontId="28" fillId="0" borderId="49" xfId="0" applyFont="1" applyBorder="1" applyAlignment="1">
      <alignment horizontal="center" wrapText="1"/>
    </xf>
    <xf numFmtId="0" fontId="28" fillId="0" borderId="12" xfId="11" applyFont="1" applyBorder="1" applyAlignment="1">
      <alignment horizontal="center" vertical="center" wrapText="1"/>
    </xf>
    <xf numFmtId="0" fontId="28" fillId="0" borderId="11" xfId="11" applyFont="1" applyBorder="1" applyAlignment="1">
      <alignment horizontal="center" vertical="center" wrapText="1"/>
    </xf>
    <xf numFmtId="0" fontId="28" fillId="0" borderId="11" xfId="0" applyFont="1" applyBorder="1" applyAlignment="1">
      <alignment horizontal="center" vertical="center" wrapText="1"/>
    </xf>
    <xf numFmtId="0" fontId="0" fillId="0" borderId="6" xfId="0" applyBorder="1" applyAlignment="1">
      <alignment horizontal="center"/>
    </xf>
    <xf numFmtId="0" fontId="27" fillId="0" borderId="18" xfId="11" applyFont="1" applyBorder="1"/>
    <xf numFmtId="0" fontId="28" fillId="0" borderId="57" xfId="11" applyFont="1" applyBorder="1" applyAlignment="1">
      <alignment horizontal="centerContinuous" vertical="center" wrapText="1"/>
    </xf>
    <xf numFmtId="0" fontId="0" fillId="0" borderId="13" xfId="0" applyBorder="1"/>
    <xf numFmtId="0" fontId="28" fillId="0" borderId="56" xfId="0" applyFont="1" applyBorder="1" applyAlignment="1">
      <alignment horizontal="centerContinuous" vertical="center" wrapText="1"/>
    </xf>
    <xf numFmtId="0" fontId="0" fillId="0" borderId="3" xfId="0" applyBorder="1"/>
    <xf numFmtId="0" fontId="0" fillId="0" borderId="50" xfId="0" applyBorder="1"/>
    <xf numFmtId="0" fontId="28" fillId="0" borderId="50"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6" xfId="11" applyFont="1" applyBorder="1" applyAlignment="1">
      <alignment horizontal="center" vertical="center" wrapText="1"/>
    </xf>
    <xf numFmtId="0" fontId="28" fillId="0" borderId="0" xfId="11" applyFont="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0" fillId="0" borderId="6" xfId="0" applyBorder="1"/>
    <xf numFmtId="2" fontId="27" fillId="0" borderId="12" xfId="11" applyNumberFormat="1" applyFont="1" applyBorder="1" applyAlignment="1">
      <alignment horizontal="center" vertical="center"/>
    </xf>
    <xf numFmtId="2" fontId="27" fillId="0" borderId="56" xfId="11" applyNumberFormat="1" applyFont="1" applyBorder="1" applyAlignment="1">
      <alignment horizontal="center" vertical="center"/>
    </xf>
    <xf numFmtId="0" fontId="27" fillId="0" borderId="58" xfId="11" applyFont="1" applyBorder="1"/>
    <xf numFmtId="0" fontId="27" fillId="0" borderId="59" xfId="11" applyFont="1" applyBorder="1"/>
    <xf numFmtId="2" fontId="27" fillId="0" borderId="60" xfId="11" applyNumberFormat="1" applyFont="1" applyBorder="1" applyAlignment="1">
      <alignment horizontal="center" vertical="center"/>
    </xf>
    <xf numFmtId="0" fontId="0" fillId="0" borderId="12" xfId="0" applyBorder="1" applyAlignment="1">
      <alignment vertical="center" wrapText="1" shrinkToFit="1"/>
    </xf>
    <xf numFmtId="2" fontId="27" fillId="0" borderId="0" xfId="11" applyNumberFormat="1" applyFont="1" applyAlignment="1">
      <alignment vertical="center"/>
    </xf>
    <xf numFmtId="0" fontId="0" fillId="0" borderId="61" xfId="0" applyBorder="1"/>
    <xf numFmtId="0" fontId="28" fillId="0" borderId="62" xfId="11" applyFont="1" applyBorder="1" applyAlignment="1">
      <alignment horizontal="centerContinuous" vertical="center" wrapText="1"/>
    </xf>
    <xf numFmtId="0" fontId="28" fillId="0" borderId="61" xfId="11" applyFont="1" applyBorder="1" applyAlignment="1">
      <alignment horizontal="centerContinuous" vertical="center" wrapText="1"/>
    </xf>
    <xf numFmtId="0" fontId="0" fillId="0" borderId="63" xfId="0" applyBorder="1"/>
    <xf numFmtId="0" fontId="28" fillId="0" borderId="49" xfId="0" applyFont="1" applyBorder="1" applyAlignment="1">
      <alignment horizontal="centerContinuous" vertical="center" wrapText="1"/>
    </xf>
    <xf numFmtId="0" fontId="0" fillId="0" borderId="64" xfId="0" applyBorder="1"/>
    <xf numFmtId="0" fontId="28" fillId="0" borderId="65" xfId="1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9" xfId="11" applyFont="1" applyBorder="1" applyAlignment="1">
      <alignment horizontal="center" vertical="center" wrapText="1"/>
    </xf>
    <xf numFmtId="0" fontId="28" fillId="0" borderId="9" xfId="0" applyFont="1" applyBorder="1" applyAlignment="1">
      <alignment horizontal="center" vertical="center" wrapText="1"/>
    </xf>
    <xf numFmtId="0" fontId="0" fillId="0" borderId="66" xfId="0" applyBorder="1"/>
    <xf numFmtId="0" fontId="27" fillId="0" borderId="12" xfId="11" applyFont="1" applyBorder="1"/>
    <xf numFmtId="0" fontId="27" fillId="0" borderId="66" xfId="11" applyFont="1" applyBorder="1" applyAlignment="1">
      <alignment horizontal="center" vertical="center" wrapText="1"/>
    </xf>
    <xf numFmtId="0" fontId="27" fillId="0" borderId="49" xfId="11" applyFont="1" applyBorder="1"/>
    <xf numFmtId="0" fontId="27" fillId="0" borderId="60" xfId="11" applyFont="1" applyBorder="1"/>
    <xf numFmtId="0" fontId="27" fillId="0" borderId="67" xfId="11" applyFont="1" applyBorder="1"/>
    <xf numFmtId="0" fontId="0" fillId="0" borderId="0" xfId="0" applyAlignment="1">
      <alignment horizontal="centerContinuous"/>
    </xf>
    <xf numFmtId="0" fontId="28" fillId="0" borderId="49" xfId="11" applyFont="1" applyBorder="1" applyAlignment="1">
      <alignment horizontal="center" vertical="center" wrapText="1"/>
    </xf>
    <xf numFmtId="0" fontId="28" fillId="0" borderId="60" xfId="11" applyFont="1" applyBorder="1" applyAlignment="1">
      <alignment horizontal="center" vertical="center" wrapText="1"/>
    </xf>
    <xf numFmtId="0" fontId="28" fillId="0" borderId="60" xfId="0" applyFont="1" applyBorder="1" applyAlignment="1">
      <alignment horizontal="center" vertical="center" wrapText="1"/>
    </xf>
    <xf numFmtId="0" fontId="0" fillId="0" borderId="49" xfId="0" applyBorder="1"/>
    <xf numFmtId="0" fontId="27" fillId="0" borderId="66" xfId="11" applyFont="1" applyBorder="1" applyAlignment="1">
      <alignment vertical="center" wrapText="1"/>
    </xf>
    <xf numFmtId="0" fontId="27" fillId="0" borderId="68" xfId="11" applyFont="1" applyBorder="1"/>
    <xf numFmtId="0" fontId="27" fillId="0" borderId="69" xfId="11" applyFont="1" applyBorder="1"/>
    <xf numFmtId="0" fontId="27" fillId="0" borderId="12" xfId="11" applyFont="1" applyBorder="1" applyAlignment="1">
      <alignment vertical="center" wrapText="1"/>
    </xf>
    <xf numFmtId="0" fontId="28" fillId="0" borderId="71" xfId="11" applyFont="1" applyBorder="1" applyAlignment="1">
      <alignment horizontal="centerContinuous" vertical="center" wrapText="1"/>
    </xf>
    <xf numFmtId="0" fontId="28" fillId="0" borderId="70" xfId="11" applyFont="1" applyBorder="1" applyAlignment="1">
      <alignment horizontal="center" vertical="center" wrapText="1"/>
    </xf>
    <xf numFmtId="0" fontId="28" fillId="0" borderId="70" xfId="0" applyFont="1" applyBorder="1" applyAlignment="1">
      <alignment horizontal="center" vertical="center" wrapText="1"/>
    </xf>
    <xf numFmtId="0" fontId="27" fillId="0" borderId="73" xfId="11" applyFont="1" applyBorder="1"/>
    <xf numFmtId="0" fontId="27" fillId="0" borderId="74" xfId="11" applyFont="1" applyBorder="1"/>
    <xf numFmtId="0" fontId="28" fillId="0" borderId="75" xfId="11" applyFont="1" applyBorder="1" applyAlignment="1">
      <alignment horizontal="centerContinuous" vertical="center" wrapText="1"/>
    </xf>
    <xf numFmtId="0" fontId="28" fillId="0" borderId="77" xfId="11" applyFont="1" applyBorder="1" applyAlignment="1">
      <alignment horizontal="centerContinuous" vertical="center" wrapText="1"/>
    </xf>
    <xf numFmtId="0" fontId="0" fillId="0" borderId="77" xfId="0" applyBorder="1"/>
    <xf numFmtId="0" fontId="0" fillId="0" borderId="78" xfId="0" applyBorder="1"/>
    <xf numFmtId="0" fontId="28" fillId="0" borderId="78" xfId="0" applyFont="1" applyBorder="1" applyAlignment="1">
      <alignment horizontal="center" vertical="center" wrapText="1"/>
    </xf>
    <xf numFmtId="0" fontId="28" fillId="0" borderId="66" xfId="11" applyFont="1" applyBorder="1" applyAlignment="1">
      <alignment horizontal="center" vertical="center" wrapText="1"/>
    </xf>
    <xf numFmtId="0" fontId="27" fillId="0" borderId="79" xfId="11" applyFont="1" applyBorder="1"/>
    <xf numFmtId="0" fontId="27" fillId="0" borderId="80" xfId="11" applyFont="1" applyBorder="1"/>
    <xf numFmtId="0" fontId="28" fillId="0" borderId="81" xfId="11" applyFont="1" applyBorder="1" applyAlignment="1">
      <alignment horizontal="centerContinuous" vertical="center" wrapText="1"/>
    </xf>
    <xf numFmtId="0" fontId="0" fillId="0" borderId="55" xfId="0" applyBorder="1"/>
    <xf numFmtId="0" fontId="28" fillId="0" borderId="78" xfId="0" applyFont="1" applyBorder="1" applyAlignment="1">
      <alignment horizontal="centerContinuous" vertical="center" wrapText="1"/>
    </xf>
    <xf numFmtId="0" fontId="0" fillId="0" borderId="12" xfId="0" applyBorder="1"/>
    <xf numFmtId="0" fontId="27" fillId="0" borderId="66" xfId="11" applyFont="1" applyBorder="1" applyAlignment="1">
      <alignment vertical="center" wrapText="1" shrinkToFit="1"/>
    </xf>
    <xf numFmtId="2" fontId="27" fillId="0" borderId="1" xfId="11" applyNumberFormat="1" applyFont="1" applyBorder="1" applyAlignment="1">
      <alignment horizontal="center" vertical="center"/>
    </xf>
    <xf numFmtId="0" fontId="0" fillId="0" borderId="66" xfId="0" applyBorder="1" applyAlignment="1">
      <alignment vertical="center" wrapText="1" shrinkToFit="1"/>
    </xf>
    <xf numFmtId="0" fontId="27" fillId="0" borderId="1" xfId="11" applyFont="1" applyBorder="1"/>
    <xf numFmtId="0" fontId="28" fillId="0" borderId="82" xfId="11" applyFont="1" applyBorder="1" applyAlignment="1">
      <alignment horizontal="centerContinuous" vertical="center" wrapText="1"/>
    </xf>
    <xf numFmtId="0" fontId="0" fillId="0" borderId="83" xfId="0" applyBorder="1"/>
    <xf numFmtId="0" fontId="28" fillId="0" borderId="84" xfId="0" applyFont="1" applyBorder="1" applyAlignment="1">
      <alignment horizontal="centerContinuous" vertical="center" wrapText="1"/>
    </xf>
    <xf numFmtId="0" fontId="0" fillId="0" borderId="82" xfId="0" applyBorder="1" applyAlignment="1">
      <alignment horizontal="centerContinuous"/>
    </xf>
    <xf numFmtId="0" fontId="0" fillId="0" borderId="83" xfId="0" applyBorder="1" applyAlignment="1">
      <alignment horizontal="centerContinuous"/>
    </xf>
    <xf numFmtId="0" fontId="0" fillId="0" borderId="84" xfId="0" applyBorder="1"/>
    <xf numFmtId="0" fontId="0" fillId="0" borderId="82" xfId="0" applyBorder="1"/>
    <xf numFmtId="0" fontId="28" fillId="0" borderId="82" xfId="0" applyFont="1" applyBorder="1" applyAlignment="1">
      <alignment horizontal="center" vertical="center" wrapText="1"/>
    </xf>
    <xf numFmtId="0" fontId="28" fillId="0" borderId="84" xfId="0" applyFont="1" applyBorder="1" applyAlignment="1">
      <alignment horizontal="center" vertical="center" wrapText="1"/>
    </xf>
    <xf numFmtId="0" fontId="27" fillId="0" borderId="84" xfId="11" applyFont="1" applyBorder="1"/>
    <xf numFmtId="0" fontId="27" fillId="0" borderId="85" xfId="11" applyFont="1" applyBorder="1"/>
    <xf numFmtId="2" fontId="27" fillId="0" borderId="85" xfId="11" applyNumberFormat="1" applyFont="1" applyBorder="1" applyAlignment="1">
      <alignment horizontal="center" vertical="center"/>
    </xf>
    <xf numFmtId="0" fontId="27" fillId="0" borderId="12" xfId="11" applyFont="1" applyBorder="1" applyAlignment="1">
      <alignment vertical="center" wrapText="1" shrinkToFit="1"/>
    </xf>
    <xf numFmtId="0" fontId="0" fillId="7" borderId="0" xfId="0" applyFill="1"/>
    <xf numFmtId="0" fontId="28" fillId="0" borderId="86" xfId="11" applyFont="1" applyBorder="1" applyAlignment="1">
      <alignment horizontal="centerContinuous" vertical="center" wrapText="1"/>
    </xf>
    <xf numFmtId="0" fontId="28" fillId="0" borderId="87" xfId="11" applyFont="1" applyBorder="1" applyAlignment="1">
      <alignment horizontal="centerContinuous" vertical="center" wrapText="1"/>
    </xf>
    <xf numFmtId="0" fontId="0" fillId="0" borderId="88" xfId="0" applyBorder="1"/>
    <xf numFmtId="0" fontId="28" fillId="0" borderId="85" xfId="0" applyFont="1" applyBorder="1" applyAlignment="1">
      <alignment horizontal="centerContinuous" vertical="center" wrapText="1"/>
    </xf>
    <xf numFmtId="0" fontId="0" fillId="0" borderId="87" xfId="0" applyBorder="1" applyAlignment="1">
      <alignment horizontal="centerContinuous"/>
    </xf>
    <xf numFmtId="0" fontId="0" fillId="0" borderId="88" xfId="0" applyBorder="1" applyAlignment="1">
      <alignment horizontal="centerContinuous"/>
    </xf>
    <xf numFmtId="0" fontId="30" fillId="0" borderId="84" xfId="0" applyFont="1" applyBorder="1" applyAlignment="1">
      <alignment horizontal="center"/>
    </xf>
    <xf numFmtId="0" fontId="27" fillId="0" borderId="83" xfId="11" applyFont="1" applyBorder="1"/>
    <xf numFmtId="0" fontId="27" fillId="0" borderId="88" xfId="11" applyFont="1" applyBorder="1"/>
    <xf numFmtId="0" fontId="27" fillId="0" borderId="7" xfId="11" applyFont="1" applyBorder="1"/>
    <xf numFmtId="0" fontId="27" fillId="0" borderId="10" xfId="11" applyFont="1" applyBorder="1"/>
    <xf numFmtId="0" fontId="31" fillId="0" borderId="7" xfId="0" applyFont="1" applyBorder="1"/>
    <xf numFmtId="0" fontId="31" fillId="0" borderId="10" xfId="0" applyFont="1" applyBorder="1"/>
    <xf numFmtId="0" fontId="31" fillId="0" borderId="83" xfId="0" applyFont="1" applyBorder="1"/>
    <xf numFmtId="0" fontId="30" fillId="0" borderId="86" xfId="0" applyFont="1" applyBorder="1" applyAlignment="1">
      <alignment horizontal="center"/>
    </xf>
    <xf numFmtId="0" fontId="27" fillId="0" borderId="10" xfId="11" applyFont="1" applyBorder="1" applyAlignment="1">
      <alignment vertical="center"/>
    </xf>
    <xf numFmtId="0" fontId="27" fillId="0" borderId="88" xfId="11" applyFont="1" applyBorder="1" applyAlignment="1">
      <alignment vertical="center"/>
    </xf>
    <xf numFmtId="0" fontId="24" fillId="0" borderId="0" xfId="0" applyFont="1" applyAlignment="1">
      <alignment horizontal="left" vertical="center"/>
    </xf>
    <xf numFmtId="0" fontId="24" fillId="0" borderId="0" xfId="0" applyFont="1" applyAlignment="1">
      <alignment horizontal="centerContinuous" vertical="center"/>
    </xf>
    <xf numFmtId="0" fontId="6" fillId="0" borderId="0" xfId="10" applyFont="1"/>
    <xf numFmtId="0" fontId="4" fillId="0" borderId="0" xfId="10"/>
    <xf numFmtId="0" fontId="6" fillId="0" borderId="86" xfId="10" applyFont="1" applyBorder="1" applyAlignment="1">
      <alignment horizontal="center" vertical="center" wrapText="1"/>
    </xf>
    <xf numFmtId="0" fontId="6" fillId="0" borderId="84" xfId="10" applyFont="1" applyBorder="1" applyAlignment="1">
      <alignment horizontal="center" vertical="center" wrapText="1"/>
    </xf>
    <xf numFmtId="0" fontId="6" fillId="0" borderId="66" xfId="10" applyFont="1" applyBorder="1" applyAlignment="1">
      <alignment horizontal="center" vertical="center" wrapText="1"/>
    </xf>
    <xf numFmtId="0" fontId="6" fillId="0" borderId="65" xfId="10" applyFont="1" applyBorder="1" applyAlignment="1">
      <alignment horizontal="center" vertical="center" wrapText="1"/>
    </xf>
    <xf numFmtId="0" fontId="6" fillId="0" borderId="12" xfId="10" applyFont="1" applyBorder="1" applyAlignment="1">
      <alignment horizontal="center" vertical="center" wrapText="1"/>
    </xf>
    <xf numFmtId="0" fontId="6" fillId="0" borderId="9" xfId="10" applyFont="1" applyBorder="1" applyAlignment="1">
      <alignment horizontal="center" vertical="center" wrapText="1"/>
    </xf>
    <xf numFmtId="0" fontId="6" fillId="0" borderId="77" xfId="10" applyFont="1" applyBorder="1" applyAlignment="1">
      <alignment horizontal="center" vertical="center" wrapText="1"/>
    </xf>
    <xf numFmtId="0" fontId="6" fillId="0" borderId="78" xfId="10" applyFont="1" applyBorder="1" applyAlignment="1">
      <alignment horizontal="center" vertical="center" wrapText="1"/>
    </xf>
    <xf numFmtId="0" fontId="4" fillId="0" borderId="1" xfId="10" applyBorder="1" applyAlignment="1">
      <alignment horizontal="left" vertical="center" wrapText="1"/>
    </xf>
    <xf numFmtId="0" fontId="4" fillId="0" borderId="12" xfId="10" applyBorder="1" applyAlignment="1">
      <alignment horizontal="left" vertical="center" wrapText="1"/>
    </xf>
    <xf numFmtId="0" fontId="6" fillId="0" borderId="50" xfId="10" applyFont="1" applyBorder="1" applyAlignment="1">
      <alignment horizontal="center" vertical="center" wrapText="1"/>
    </xf>
    <xf numFmtId="0" fontId="6" fillId="0" borderId="0" xfId="10" applyFont="1" applyAlignment="1">
      <alignment horizontal="center" vertical="center" wrapText="1"/>
    </xf>
    <xf numFmtId="0" fontId="6" fillId="0" borderId="11" xfId="10" applyFont="1" applyBorder="1" applyAlignment="1">
      <alignment horizontal="center" vertical="center" wrapText="1"/>
    </xf>
    <xf numFmtId="0" fontId="4" fillId="0" borderId="84" xfId="10" applyBorder="1" applyAlignment="1">
      <alignment wrapText="1"/>
    </xf>
    <xf numFmtId="0" fontId="4" fillId="0" borderId="89" xfId="10" applyBorder="1" applyAlignment="1">
      <alignment wrapText="1"/>
    </xf>
    <xf numFmtId="0" fontId="4" fillId="0" borderId="1" xfId="10" applyBorder="1" applyAlignment="1">
      <alignment wrapText="1"/>
    </xf>
    <xf numFmtId="0" fontId="4" fillId="0" borderId="78" xfId="10" applyBorder="1" applyAlignment="1">
      <alignment wrapText="1"/>
    </xf>
    <xf numFmtId="0" fontId="4" fillId="0" borderId="90" xfId="10" applyBorder="1" applyAlignment="1">
      <alignment wrapText="1"/>
    </xf>
    <xf numFmtId="0" fontId="33" fillId="0" borderId="0" xfId="1" applyFont="1"/>
    <xf numFmtId="0" fontId="32" fillId="0" borderId="0" xfId="6" applyFont="1"/>
    <xf numFmtId="0" fontId="32" fillId="0" borderId="0" xfId="29" applyFont="1"/>
    <xf numFmtId="0" fontId="32" fillId="0" borderId="0" xfId="1" applyFont="1"/>
    <xf numFmtId="166" fontId="35" fillId="0" borderId="77" xfId="183" applyFont="1" applyBorder="1" applyAlignment="1">
      <alignment vertical="center"/>
    </xf>
    <xf numFmtId="167" fontId="12" fillId="0" borderId="50" xfId="183" applyNumberFormat="1" applyFont="1" applyBorder="1" applyAlignment="1">
      <alignment horizontal="center" vertical="center"/>
    </xf>
    <xf numFmtId="166" fontId="34" fillId="0" borderId="0" xfId="183"/>
    <xf numFmtId="166" fontId="36" fillId="0" borderId="65" xfId="183" applyFont="1" applyBorder="1" applyAlignment="1">
      <alignment horizontal="left" vertical="center"/>
    </xf>
    <xf numFmtId="166" fontId="36" fillId="0" borderId="0" xfId="183" applyFont="1" applyAlignment="1">
      <alignment horizontal="left" vertical="center"/>
    </xf>
    <xf numFmtId="166" fontId="6" fillId="0" borderId="14" xfId="183" applyFont="1" applyBorder="1" applyAlignment="1">
      <alignment horizontal="center" vertical="center"/>
    </xf>
    <xf numFmtId="15" fontId="37" fillId="8" borderId="1" xfId="183" applyNumberFormat="1" applyFont="1" applyFill="1" applyBorder="1" applyAlignment="1" applyProtection="1">
      <alignment horizontal="center" vertical="center" wrapText="1"/>
      <protection locked="0"/>
    </xf>
    <xf numFmtId="15" fontId="38" fillId="0" borderId="65" xfId="183" applyNumberFormat="1" applyFont="1" applyBorder="1" applyAlignment="1">
      <alignment horizontal="center" vertical="center" wrapText="1"/>
    </xf>
    <xf numFmtId="15" fontId="38" fillId="0" borderId="1" xfId="183" applyNumberFormat="1" applyFont="1" applyBorder="1" applyAlignment="1">
      <alignment horizontal="center" vertical="center" wrapText="1"/>
    </xf>
    <xf numFmtId="166" fontId="6" fillId="0" borderId="77" xfId="183" applyFont="1" applyBorder="1" applyAlignment="1">
      <alignment vertical="center"/>
    </xf>
    <xf numFmtId="166" fontId="12" fillId="0" borderId="78" xfId="183" applyFont="1" applyBorder="1" applyAlignment="1">
      <alignment horizontal="center" vertical="center"/>
    </xf>
    <xf numFmtId="168" fontId="39" fillId="0" borderId="65" xfId="183" applyNumberFormat="1" applyFont="1" applyBorder="1" applyAlignment="1">
      <alignment horizontal="center" vertical="center"/>
    </xf>
    <xf numFmtId="166" fontId="6" fillId="0" borderId="65" xfId="183" applyFont="1" applyBorder="1" applyAlignment="1">
      <alignment vertical="center"/>
    </xf>
    <xf numFmtId="166" fontId="12" fillId="0" borderId="66" xfId="183" applyFont="1" applyBorder="1" applyAlignment="1">
      <alignment horizontal="center" vertical="center"/>
    </xf>
    <xf numFmtId="166" fontId="40" fillId="0" borderId="65" xfId="183" applyFont="1" applyBorder="1" applyAlignment="1">
      <alignment horizontal="left" vertical="center" indent="1"/>
    </xf>
    <xf numFmtId="166" fontId="4" fillId="0" borderId="65" xfId="183" applyFont="1" applyBorder="1" applyAlignment="1">
      <alignment horizontal="left" vertical="center" indent="1"/>
    </xf>
    <xf numFmtId="168" fontId="41" fillId="9" borderId="66" xfId="183" applyNumberFormat="1" applyFont="1" applyFill="1" applyBorder="1" applyAlignment="1">
      <alignment horizontal="center" vertical="center"/>
    </xf>
    <xf numFmtId="168" fontId="39" fillId="0" borderId="66" xfId="183" applyNumberFormat="1" applyFont="1" applyBorder="1" applyAlignment="1">
      <alignment horizontal="center" vertical="center"/>
    </xf>
    <xf numFmtId="166" fontId="4" fillId="0" borderId="9" xfId="183" applyFont="1" applyBorder="1" applyAlignment="1">
      <alignment horizontal="left" vertical="center" indent="1"/>
    </xf>
    <xf numFmtId="168" fontId="41" fillId="9" borderId="12" xfId="183" applyNumberFormat="1" applyFont="1" applyFill="1" applyBorder="1" applyAlignment="1">
      <alignment horizontal="center" vertical="center"/>
    </xf>
    <xf numFmtId="168" fontId="39" fillId="0" borderId="12" xfId="183" applyNumberFormat="1" applyFont="1" applyBorder="1" applyAlignment="1">
      <alignment horizontal="center" vertical="center"/>
    </xf>
    <xf numFmtId="166" fontId="42" fillId="9" borderId="66" xfId="183" applyFont="1" applyFill="1" applyBorder="1" applyAlignment="1">
      <alignment horizontal="center" vertical="center"/>
    </xf>
    <xf numFmtId="169" fontId="0" fillId="0" borderId="0" xfId="0" applyNumberFormat="1"/>
    <xf numFmtId="2" fontId="0" fillId="0" borderId="0" xfId="0" applyNumberFormat="1" applyAlignment="1">
      <alignment horizontal="center"/>
    </xf>
    <xf numFmtId="165" fontId="0" fillId="0" borderId="0" xfId="0" applyNumberFormat="1"/>
    <xf numFmtId="0" fontId="0" fillId="10" borderId="0" xfId="0" applyFill="1"/>
    <xf numFmtId="0" fontId="0" fillId="5" borderId="0" xfId="0" applyFill="1"/>
    <xf numFmtId="0" fontId="27" fillId="5" borderId="0" xfId="11" applyFont="1" applyFill="1"/>
    <xf numFmtId="0" fontId="0" fillId="5" borderId="3" xfId="0" applyFill="1" applyBorder="1" applyAlignment="1">
      <alignment horizontal="center"/>
    </xf>
    <xf numFmtId="0" fontId="27" fillId="5" borderId="16" xfId="11" applyFont="1" applyFill="1" applyBorder="1"/>
    <xf numFmtId="0" fontId="27" fillId="5" borderId="6" xfId="11" applyFont="1" applyFill="1" applyBorder="1" applyAlignment="1">
      <alignment horizontal="center" vertical="center" wrapText="1"/>
    </xf>
    <xf numFmtId="0" fontId="27" fillId="5" borderId="42" xfId="11" applyFont="1" applyFill="1" applyBorder="1"/>
    <xf numFmtId="0" fontId="27" fillId="5" borderId="22" xfId="11" applyFont="1" applyFill="1" applyBorder="1"/>
    <xf numFmtId="0" fontId="27" fillId="5" borderId="6" xfId="11" quotePrefix="1" applyFont="1" applyFill="1" applyBorder="1" applyAlignment="1">
      <alignment horizontal="center" vertical="center" wrapText="1"/>
    </xf>
    <xf numFmtId="0" fontId="27" fillId="5" borderId="12" xfId="11" applyFont="1" applyFill="1" applyBorder="1" applyAlignment="1">
      <alignment horizontal="center" vertical="center" wrapText="1"/>
    </xf>
    <xf numFmtId="0" fontId="27" fillId="5" borderId="45" xfId="11" applyFont="1" applyFill="1" applyBorder="1"/>
    <xf numFmtId="0" fontId="27" fillId="5" borderId="34" xfId="11" applyFont="1" applyFill="1" applyBorder="1"/>
    <xf numFmtId="0" fontId="0" fillId="5" borderId="49" xfId="0" applyFill="1" applyBorder="1" applyAlignment="1">
      <alignment horizontal="center"/>
    </xf>
    <xf numFmtId="0" fontId="27" fillId="5" borderId="51" xfId="11" applyFont="1" applyFill="1" applyBorder="1"/>
    <xf numFmtId="0" fontId="27" fillId="5" borderId="37" xfId="11" applyFont="1" applyFill="1" applyBorder="1"/>
    <xf numFmtId="0" fontId="0" fillId="5" borderId="6" xfId="0" applyFill="1" applyBorder="1" applyAlignment="1">
      <alignment horizontal="center"/>
    </xf>
    <xf numFmtId="0" fontId="27" fillId="5" borderId="18" xfId="11" applyFont="1" applyFill="1" applyBorder="1"/>
    <xf numFmtId="0" fontId="28" fillId="5" borderId="0" xfId="0" applyFont="1" applyFill="1" applyAlignment="1">
      <alignment horizontal="center" vertical="center" wrapText="1"/>
    </xf>
    <xf numFmtId="0" fontId="0" fillId="5" borderId="6" xfId="0" applyFill="1" applyBorder="1"/>
    <xf numFmtId="2" fontId="27" fillId="5" borderId="12" xfId="11" applyNumberFormat="1" applyFont="1" applyFill="1" applyBorder="1" applyAlignment="1">
      <alignment horizontal="center" vertical="center"/>
    </xf>
    <xf numFmtId="2" fontId="27" fillId="5" borderId="56" xfId="11" applyNumberFormat="1" applyFont="1" applyFill="1" applyBorder="1" applyAlignment="1">
      <alignment horizontal="center" vertical="center"/>
    </xf>
    <xf numFmtId="0" fontId="27" fillId="5" borderId="59" xfId="11" applyFont="1" applyFill="1" applyBorder="1"/>
    <xf numFmtId="2" fontId="27" fillId="5" borderId="60" xfId="11" applyNumberFormat="1" applyFont="1" applyFill="1" applyBorder="1" applyAlignment="1">
      <alignment horizontal="center" vertical="center"/>
    </xf>
    <xf numFmtId="0" fontId="0" fillId="5" borderId="12" xfId="0" applyFill="1" applyBorder="1" applyAlignment="1">
      <alignment vertical="center" wrapText="1" shrinkToFit="1"/>
    </xf>
    <xf numFmtId="2" fontId="27" fillId="5" borderId="0" xfId="11" applyNumberFormat="1" applyFont="1" applyFill="1" applyAlignment="1">
      <alignment vertical="center"/>
    </xf>
    <xf numFmtId="0" fontId="0" fillId="5" borderId="66" xfId="0" applyFill="1" applyBorder="1"/>
    <xf numFmtId="0" fontId="27" fillId="5" borderId="12" xfId="11" applyFont="1" applyFill="1" applyBorder="1"/>
    <xf numFmtId="2" fontId="0" fillId="5" borderId="0" xfId="0" applyNumberFormat="1" applyFill="1"/>
    <xf numFmtId="0" fontId="27" fillId="5" borderId="66" xfId="11" applyFont="1" applyFill="1" applyBorder="1" applyAlignment="1">
      <alignment horizontal="center" vertical="center" wrapText="1"/>
    </xf>
    <xf numFmtId="0" fontId="27" fillId="5" borderId="60" xfId="11" applyFont="1" applyFill="1" applyBorder="1"/>
    <xf numFmtId="0" fontId="27" fillId="5" borderId="67" xfId="11" applyFont="1" applyFill="1" applyBorder="1"/>
    <xf numFmtId="0" fontId="0" fillId="5" borderId="0" xfId="0" applyFill="1" applyAlignment="1">
      <alignment horizontal="centerContinuous"/>
    </xf>
    <xf numFmtId="0" fontId="0" fillId="5" borderId="49" xfId="0" applyFill="1" applyBorder="1"/>
    <xf numFmtId="0" fontId="27" fillId="5" borderId="66" xfId="11" applyFont="1" applyFill="1" applyBorder="1" applyAlignment="1">
      <alignment vertical="center" wrapText="1"/>
    </xf>
    <xf numFmtId="0" fontId="27" fillId="5" borderId="69" xfId="11" applyFont="1" applyFill="1" applyBorder="1"/>
    <xf numFmtId="0" fontId="27" fillId="5" borderId="12" xfId="11" applyFont="1" applyFill="1" applyBorder="1" applyAlignment="1">
      <alignment vertical="center" wrapText="1"/>
    </xf>
    <xf numFmtId="0" fontId="27" fillId="5" borderId="74" xfId="11" applyFont="1" applyFill="1" applyBorder="1"/>
    <xf numFmtId="0" fontId="27" fillId="5" borderId="79" xfId="11" applyFont="1" applyFill="1" applyBorder="1"/>
    <xf numFmtId="0" fontId="27" fillId="5" borderId="66" xfId="11" applyFont="1" applyFill="1" applyBorder="1" applyAlignment="1">
      <alignment vertical="center" wrapText="1" shrinkToFit="1"/>
    </xf>
    <xf numFmtId="2" fontId="27" fillId="5" borderId="1" xfId="11" applyNumberFormat="1" applyFont="1" applyFill="1" applyBorder="1" applyAlignment="1">
      <alignment horizontal="center" vertical="center"/>
    </xf>
    <xf numFmtId="0" fontId="0" fillId="5" borderId="66" xfId="0" applyFill="1" applyBorder="1" applyAlignment="1">
      <alignment vertical="center" wrapText="1" shrinkToFit="1"/>
    </xf>
    <xf numFmtId="0" fontId="27" fillId="5" borderId="1" xfId="11" applyFont="1" applyFill="1" applyBorder="1"/>
    <xf numFmtId="0" fontId="27" fillId="5" borderId="85" xfId="11" applyFont="1" applyFill="1" applyBorder="1"/>
    <xf numFmtId="2" fontId="27" fillId="5" borderId="85" xfId="11" applyNumberFormat="1" applyFont="1" applyFill="1" applyBorder="1" applyAlignment="1">
      <alignment horizontal="center" vertical="center"/>
    </xf>
    <xf numFmtId="0" fontId="27" fillId="5" borderId="12" xfId="11" applyFont="1" applyFill="1" applyBorder="1" applyAlignment="1">
      <alignment vertical="center" wrapText="1" shrinkToFit="1"/>
    </xf>
    <xf numFmtId="0" fontId="27" fillId="5" borderId="88" xfId="11" applyFont="1" applyFill="1" applyBorder="1"/>
    <xf numFmtId="0" fontId="31" fillId="5" borderId="10" xfId="0" applyFont="1" applyFill="1" applyBorder="1"/>
    <xf numFmtId="0" fontId="27" fillId="5" borderId="88" xfId="11" applyFont="1" applyFill="1" applyBorder="1" applyAlignment="1">
      <alignment vertical="center"/>
    </xf>
    <xf numFmtId="0" fontId="24" fillId="5" borderId="0" xfId="0" applyFont="1" applyFill="1" applyAlignment="1">
      <alignment horizontal="left" vertical="center"/>
    </xf>
    <xf numFmtId="0" fontId="24" fillId="5" borderId="0" xfId="0" applyFont="1" applyFill="1" applyAlignment="1">
      <alignment horizontal="centerContinuous" vertical="center"/>
    </xf>
    <xf numFmtId="0" fontId="6" fillId="5" borderId="0" xfId="10" applyFont="1" applyFill="1"/>
    <xf numFmtId="0" fontId="4" fillId="5" borderId="0" xfId="10" applyFill="1"/>
    <xf numFmtId="0" fontId="46" fillId="5" borderId="0" xfId="1" applyFont="1" applyFill="1"/>
    <xf numFmtId="0" fontId="47" fillId="5" borderId="0" xfId="1" applyFont="1" applyFill="1"/>
    <xf numFmtId="0" fontId="27" fillId="5" borderId="0" xfId="0" applyFont="1" applyFill="1"/>
    <xf numFmtId="2" fontId="0" fillId="5" borderId="0" xfId="0" applyNumberFormat="1" applyFill="1" applyAlignment="1">
      <alignment horizontal="center"/>
    </xf>
    <xf numFmtId="170" fontId="0" fillId="5" borderId="0" xfId="0" applyNumberFormat="1" applyFill="1"/>
    <xf numFmtId="165" fontId="0" fillId="5" borderId="0" xfId="0" applyNumberFormat="1" applyFill="1"/>
    <xf numFmtId="0" fontId="27" fillId="5" borderId="84" xfId="10" applyFont="1" applyFill="1" applyBorder="1" applyAlignment="1">
      <alignment wrapText="1"/>
    </xf>
    <xf numFmtId="0" fontId="27" fillId="5" borderId="89" xfId="10" applyFont="1" applyFill="1" applyBorder="1" applyAlignment="1">
      <alignment wrapText="1"/>
    </xf>
    <xf numFmtId="0" fontId="27" fillId="5" borderId="1" xfId="10" applyFont="1" applyFill="1" applyBorder="1" applyAlignment="1">
      <alignment wrapText="1"/>
    </xf>
    <xf numFmtId="0" fontId="27" fillId="5" borderId="78" xfId="10" applyFont="1" applyFill="1" applyBorder="1" applyAlignment="1">
      <alignment wrapText="1"/>
    </xf>
    <xf numFmtId="0" fontId="27" fillId="5" borderId="90" xfId="10" applyFont="1" applyFill="1" applyBorder="1" applyAlignment="1">
      <alignment wrapText="1"/>
    </xf>
    <xf numFmtId="0" fontId="27" fillId="5" borderId="1" xfId="10" applyFont="1" applyFill="1" applyBorder="1" applyAlignment="1">
      <alignment horizontal="left" vertical="center" wrapText="1"/>
    </xf>
    <xf numFmtId="0" fontId="27" fillId="5" borderId="12" xfId="10" applyFont="1" applyFill="1" applyBorder="1" applyAlignment="1">
      <alignment horizontal="left" vertical="center" wrapText="1"/>
    </xf>
    <xf numFmtId="0" fontId="45" fillId="5" borderId="0" xfId="0" applyFont="1" applyFill="1" applyAlignment="1">
      <alignment horizontal="left" vertical="center"/>
    </xf>
    <xf numFmtId="0" fontId="0" fillId="11" borderId="0" xfId="0" applyFill="1"/>
    <xf numFmtId="0" fontId="27" fillId="5" borderId="66" xfId="11" applyFont="1" applyFill="1" applyBorder="1" applyAlignment="1">
      <alignment horizontal="center" vertical="center" wrapText="1" shrinkToFit="1"/>
    </xf>
    <xf numFmtId="0" fontId="50" fillId="5" borderId="14" xfId="11" applyFont="1" applyFill="1" applyBorder="1" applyAlignment="1">
      <alignment horizontal="centerContinuous" vertical="center" wrapText="1"/>
    </xf>
    <xf numFmtId="0" fontId="50" fillId="5" borderId="41" xfId="11" applyFont="1" applyFill="1" applyBorder="1" applyAlignment="1">
      <alignment horizontal="centerContinuous" vertical="center" wrapText="1"/>
    </xf>
    <xf numFmtId="0" fontId="50" fillId="5" borderId="13" xfId="11" applyFont="1" applyFill="1" applyBorder="1" applyAlignment="1">
      <alignment horizontal="centerContinuous" vertical="center" wrapText="1"/>
    </xf>
    <xf numFmtId="0" fontId="50" fillId="5" borderId="41" xfId="0" applyFont="1" applyFill="1" applyBorder="1" applyAlignment="1">
      <alignment horizontal="centerContinuous" vertical="center" wrapText="1"/>
    </xf>
    <xf numFmtId="0" fontId="51" fillId="5" borderId="41" xfId="0" applyFont="1" applyFill="1" applyBorder="1" applyAlignment="1">
      <alignment horizontal="centerContinuous"/>
    </xf>
    <xf numFmtId="0" fontId="51" fillId="5" borderId="13" xfId="0" applyFont="1" applyFill="1" applyBorder="1" applyAlignment="1">
      <alignment horizontal="centerContinuous"/>
    </xf>
    <xf numFmtId="0" fontId="50" fillId="5" borderId="3" xfId="11" applyFont="1" applyFill="1" applyBorder="1" applyAlignment="1">
      <alignment horizontal="center" vertical="center" wrapText="1"/>
    </xf>
    <xf numFmtId="0" fontId="50" fillId="5" borderId="1" xfId="11" applyFont="1" applyFill="1" applyBorder="1" applyAlignment="1">
      <alignment horizontal="center" vertical="center" wrapText="1"/>
    </xf>
    <xf numFmtId="0" fontId="50" fillId="5" borderId="12" xfId="0" applyFont="1" applyFill="1" applyBorder="1" applyAlignment="1">
      <alignment horizontal="center" vertical="center" wrapText="1"/>
    </xf>
    <xf numFmtId="0" fontId="50" fillId="5" borderId="46" xfId="11" applyFont="1" applyFill="1" applyBorder="1" applyAlignment="1">
      <alignment horizontal="centerContinuous" vertical="center" wrapText="1"/>
    </xf>
    <xf numFmtId="0" fontId="50" fillId="5" borderId="47" xfId="11" applyFont="1" applyFill="1" applyBorder="1" applyAlignment="1">
      <alignment horizontal="centerContinuous" vertical="center" wrapText="1"/>
    </xf>
    <xf numFmtId="0" fontId="50" fillId="5" borderId="46" xfId="0" applyFont="1" applyFill="1" applyBorder="1" applyAlignment="1">
      <alignment horizontal="centerContinuous" vertical="center" wrapText="1"/>
    </xf>
    <xf numFmtId="0" fontId="51" fillId="5" borderId="47" xfId="0" applyFont="1" applyFill="1" applyBorder="1" applyAlignment="1">
      <alignment horizontal="centerContinuous"/>
    </xf>
    <xf numFmtId="0" fontId="51" fillId="5" borderId="48" xfId="0" applyFont="1" applyFill="1" applyBorder="1" applyAlignment="1">
      <alignment horizontal="centerContinuous"/>
    </xf>
    <xf numFmtId="0" fontId="50" fillId="5" borderId="44" xfId="11" applyFont="1" applyFill="1" applyBorder="1" applyAlignment="1">
      <alignment horizontal="center" vertical="center" wrapText="1"/>
    </xf>
    <xf numFmtId="0" fontId="50" fillId="5" borderId="44" xfId="0" applyFont="1" applyFill="1" applyBorder="1" applyAlignment="1">
      <alignment horizontal="center" vertical="center" wrapText="1"/>
    </xf>
    <xf numFmtId="0" fontId="50" fillId="5" borderId="48" xfId="11" applyFont="1" applyFill="1" applyBorder="1" applyAlignment="1">
      <alignment horizontal="centerContinuous" vertical="center" wrapText="1"/>
    </xf>
    <xf numFmtId="0" fontId="50" fillId="5" borderId="54" xfId="11" applyFont="1" applyFill="1" applyBorder="1" applyAlignment="1">
      <alignment horizontal="centerContinuous" vertical="center" wrapText="1"/>
    </xf>
    <xf numFmtId="0" fontId="50" fillId="5" borderId="50" xfId="11" applyFont="1" applyFill="1" applyBorder="1" applyAlignment="1">
      <alignment horizontal="centerContinuous" vertical="center" wrapText="1"/>
    </xf>
    <xf numFmtId="0" fontId="51" fillId="5" borderId="50" xfId="0" applyFont="1" applyFill="1" applyBorder="1" applyAlignment="1">
      <alignment horizontal="centerContinuous"/>
    </xf>
    <xf numFmtId="0" fontId="51" fillId="5" borderId="55" xfId="0" applyFont="1" applyFill="1" applyBorder="1" applyAlignment="1">
      <alignment horizontal="centerContinuous"/>
    </xf>
    <xf numFmtId="0" fontId="50" fillId="5" borderId="49" xfId="11" applyFont="1" applyFill="1" applyBorder="1" applyAlignment="1">
      <alignment horizontal="center" wrapText="1"/>
    </xf>
    <xf numFmtId="0" fontId="50" fillId="5" borderId="50" xfId="11" applyFont="1" applyFill="1" applyBorder="1" applyAlignment="1">
      <alignment horizontal="center" wrapText="1"/>
    </xf>
    <xf numFmtId="0" fontId="50" fillId="5" borderId="50" xfId="0" applyFont="1" applyFill="1" applyBorder="1" applyAlignment="1">
      <alignment horizontal="center" wrapText="1"/>
    </xf>
    <xf numFmtId="0" fontId="50" fillId="5" borderId="49" xfId="0" applyFont="1" applyFill="1" applyBorder="1" applyAlignment="1">
      <alignment horizontal="center" wrapText="1"/>
    </xf>
    <xf numFmtId="0" fontId="50" fillId="5" borderId="12" xfId="11" applyFont="1" applyFill="1" applyBorder="1" applyAlignment="1">
      <alignment horizontal="center" vertical="center" wrapText="1"/>
    </xf>
    <xf numFmtId="0" fontId="50" fillId="5" borderId="11" xfId="11" applyFont="1" applyFill="1" applyBorder="1" applyAlignment="1">
      <alignment horizontal="center" vertical="center" wrapText="1"/>
    </xf>
    <xf numFmtId="0" fontId="50" fillId="5" borderId="11" xfId="0" applyFont="1" applyFill="1" applyBorder="1" applyAlignment="1">
      <alignment horizontal="center" vertical="center" wrapText="1"/>
    </xf>
    <xf numFmtId="0" fontId="50" fillId="5" borderId="57" xfId="11" applyFont="1" applyFill="1" applyBorder="1" applyAlignment="1">
      <alignment horizontal="centerContinuous" vertical="center" wrapText="1"/>
    </xf>
    <xf numFmtId="0" fontId="51" fillId="5" borderId="13" xfId="0" applyFont="1" applyFill="1" applyBorder="1"/>
    <xf numFmtId="0" fontId="50" fillId="5" borderId="56" xfId="0" applyFont="1" applyFill="1" applyBorder="1" applyAlignment="1">
      <alignment horizontal="centerContinuous" vertical="center" wrapText="1"/>
    </xf>
    <xf numFmtId="0" fontId="51" fillId="5" borderId="3" xfId="0" applyFont="1" applyFill="1" applyBorder="1"/>
    <xf numFmtId="0" fontId="51" fillId="5" borderId="50" xfId="0" applyFont="1" applyFill="1" applyBorder="1"/>
    <xf numFmtId="0" fontId="50" fillId="5" borderId="50" xfId="0" applyFont="1" applyFill="1" applyBorder="1" applyAlignment="1">
      <alignment horizontal="center" vertical="center" wrapText="1"/>
    </xf>
    <xf numFmtId="0" fontId="50" fillId="5" borderId="6" xfId="11" applyFont="1" applyFill="1" applyBorder="1" applyAlignment="1">
      <alignment horizontal="center" vertical="center" wrapText="1"/>
    </xf>
    <xf numFmtId="0" fontId="50" fillId="5" borderId="0" xfId="11" applyFont="1" applyFill="1" applyAlignment="1">
      <alignment horizontal="center" vertical="center" wrapText="1"/>
    </xf>
    <xf numFmtId="0" fontId="50" fillId="5" borderId="0" xfId="0" applyFont="1" applyFill="1" applyAlignment="1">
      <alignment horizontal="center" vertical="center" wrapText="1"/>
    </xf>
    <xf numFmtId="0" fontId="50" fillId="5" borderId="6" xfId="0" applyFont="1" applyFill="1" applyBorder="1" applyAlignment="1">
      <alignment horizontal="center" vertical="center" wrapText="1"/>
    </xf>
    <xf numFmtId="0" fontId="51" fillId="5" borderId="61" xfId="0" applyFont="1" applyFill="1" applyBorder="1"/>
    <xf numFmtId="0" fontId="50" fillId="5" borderId="62" xfId="11" applyFont="1" applyFill="1" applyBorder="1" applyAlignment="1">
      <alignment horizontal="centerContinuous" vertical="center" wrapText="1"/>
    </xf>
    <xf numFmtId="0" fontId="50" fillId="5" borderId="61" xfId="11" applyFont="1" applyFill="1" applyBorder="1" applyAlignment="1">
      <alignment horizontal="centerContinuous" vertical="center" wrapText="1"/>
    </xf>
    <xf numFmtId="0" fontId="51" fillId="5" borderId="63" xfId="0" applyFont="1" applyFill="1" applyBorder="1"/>
    <xf numFmtId="0" fontId="51" fillId="5" borderId="64" xfId="0" applyFont="1" applyFill="1" applyBorder="1"/>
    <xf numFmtId="0" fontId="50" fillId="5" borderId="65" xfId="11" applyFont="1" applyFill="1" applyBorder="1" applyAlignment="1">
      <alignment horizontal="center" vertical="center" wrapText="1"/>
    </xf>
    <xf numFmtId="0" fontId="50" fillId="5" borderId="65" xfId="0" applyFont="1" applyFill="1" applyBorder="1" applyAlignment="1">
      <alignment horizontal="center" vertical="center" wrapText="1"/>
    </xf>
    <xf numFmtId="0" fontId="50" fillId="5" borderId="66" xfId="0" applyFont="1" applyFill="1" applyBorder="1" applyAlignment="1">
      <alignment horizontal="center" vertical="center" wrapText="1"/>
    </xf>
    <xf numFmtId="0" fontId="50" fillId="5" borderId="9" xfId="11" applyFont="1" applyFill="1" applyBorder="1" applyAlignment="1">
      <alignment horizontal="center" vertical="center" wrapText="1"/>
    </xf>
    <xf numFmtId="0" fontId="50" fillId="5" borderId="9" xfId="0" applyFont="1" applyFill="1" applyBorder="1" applyAlignment="1">
      <alignment horizontal="center" vertical="center" wrapText="1"/>
    </xf>
    <xf numFmtId="0" fontId="50" fillId="5" borderId="49" xfId="11" applyFont="1" applyFill="1" applyBorder="1" applyAlignment="1">
      <alignment horizontal="center" vertical="center" wrapText="1"/>
    </xf>
    <xf numFmtId="0" fontId="50" fillId="5" borderId="60" xfId="11" applyFont="1" applyFill="1" applyBorder="1" applyAlignment="1">
      <alignment horizontal="center" vertical="center" wrapText="1"/>
    </xf>
    <xf numFmtId="0" fontId="50" fillId="5" borderId="60" xfId="0" applyFont="1" applyFill="1" applyBorder="1" applyAlignment="1">
      <alignment horizontal="center" vertical="center" wrapText="1"/>
    </xf>
    <xf numFmtId="0" fontId="50" fillId="5" borderId="71" xfId="11" applyFont="1" applyFill="1" applyBorder="1" applyAlignment="1">
      <alignment horizontal="centerContinuous" vertical="center" wrapText="1"/>
    </xf>
    <xf numFmtId="0" fontId="50" fillId="5" borderId="70" xfId="11" applyFont="1" applyFill="1" applyBorder="1" applyAlignment="1">
      <alignment horizontal="center" vertical="center" wrapText="1"/>
    </xf>
    <xf numFmtId="0" fontId="50" fillId="5" borderId="70" xfId="0" applyFont="1" applyFill="1" applyBorder="1" applyAlignment="1">
      <alignment horizontal="center" vertical="center" wrapText="1"/>
    </xf>
    <xf numFmtId="0" fontId="50" fillId="5" borderId="75" xfId="11" applyFont="1" applyFill="1" applyBorder="1" applyAlignment="1">
      <alignment horizontal="centerContinuous" vertical="center" wrapText="1"/>
    </xf>
    <xf numFmtId="0" fontId="50" fillId="5" borderId="77" xfId="11" applyFont="1" applyFill="1" applyBorder="1" applyAlignment="1">
      <alignment horizontal="centerContinuous" vertical="center" wrapText="1"/>
    </xf>
    <xf numFmtId="0" fontId="51" fillId="5" borderId="77" xfId="0" applyFont="1" applyFill="1" applyBorder="1"/>
    <xf numFmtId="0" fontId="51" fillId="5" borderId="78" xfId="0" applyFont="1" applyFill="1" applyBorder="1"/>
    <xf numFmtId="0" fontId="50" fillId="5" borderId="78" xfId="0" applyFont="1" applyFill="1" applyBorder="1" applyAlignment="1">
      <alignment horizontal="center" vertical="center" wrapText="1"/>
    </xf>
    <xf numFmtId="0" fontId="50" fillId="5" borderId="66" xfId="11" applyFont="1" applyFill="1" applyBorder="1" applyAlignment="1">
      <alignment horizontal="center" vertical="center" wrapText="1"/>
    </xf>
    <xf numFmtId="0" fontId="50" fillId="5" borderId="81" xfId="11" applyFont="1" applyFill="1" applyBorder="1" applyAlignment="1">
      <alignment horizontal="centerContinuous" vertical="center" wrapText="1"/>
    </xf>
    <xf numFmtId="0" fontId="51" fillId="5" borderId="55" xfId="0" applyFont="1" applyFill="1" applyBorder="1"/>
    <xf numFmtId="0" fontId="50" fillId="5" borderId="78" xfId="0" applyFont="1" applyFill="1" applyBorder="1" applyAlignment="1">
      <alignment horizontal="centerContinuous" vertical="center" wrapText="1"/>
    </xf>
    <xf numFmtId="0" fontId="51" fillId="5" borderId="0" xfId="0" applyFont="1" applyFill="1"/>
    <xf numFmtId="0" fontId="51" fillId="5" borderId="12" xfId="0" applyFont="1" applyFill="1" applyBorder="1"/>
    <xf numFmtId="0" fontId="50" fillId="5" borderId="82" xfId="11" applyFont="1" applyFill="1" applyBorder="1" applyAlignment="1">
      <alignment horizontal="centerContinuous" vertical="center" wrapText="1"/>
    </xf>
    <xf numFmtId="0" fontId="51" fillId="5" borderId="83" xfId="0" applyFont="1" applyFill="1" applyBorder="1"/>
    <xf numFmtId="0" fontId="50" fillId="5" borderId="84" xfId="0" applyFont="1" applyFill="1" applyBorder="1" applyAlignment="1">
      <alignment horizontal="centerContinuous" vertical="center" wrapText="1"/>
    </xf>
    <xf numFmtId="0" fontId="51" fillId="5" borderId="82" xfId="0" applyFont="1" applyFill="1" applyBorder="1" applyAlignment="1">
      <alignment horizontal="centerContinuous"/>
    </xf>
    <xf numFmtId="0" fontId="51" fillId="5" borderId="83" xfId="0" applyFont="1" applyFill="1" applyBorder="1" applyAlignment="1">
      <alignment horizontal="centerContinuous"/>
    </xf>
    <xf numFmtId="0" fontId="51" fillId="5" borderId="84" xfId="0" applyFont="1" applyFill="1" applyBorder="1"/>
    <xf numFmtId="0" fontId="51" fillId="5" borderId="82" xfId="0" applyFont="1" applyFill="1" applyBorder="1"/>
    <xf numFmtId="0" fontId="50" fillId="5" borderId="82" xfId="0" applyFont="1" applyFill="1" applyBorder="1" applyAlignment="1">
      <alignment horizontal="center" vertical="center" wrapText="1"/>
    </xf>
    <xf numFmtId="0" fontId="50" fillId="5" borderId="86" xfId="11" applyFont="1" applyFill="1" applyBorder="1" applyAlignment="1">
      <alignment horizontal="centerContinuous" vertical="center" wrapText="1"/>
    </xf>
    <xf numFmtId="0" fontId="50" fillId="5" borderId="87" xfId="11" applyFont="1" applyFill="1" applyBorder="1" applyAlignment="1">
      <alignment horizontal="centerContinuous" vertical="center" wrapText="1"/>
    </xf>
    <xf numFmtId="0" fontId="51" fillId="5" borderId="88" xfId="0" applyFont="1" applyFill="1" applyBorder="1"/>
    <xf numFmtId="0" fontId="50" fillId="5" borderId="85" xfId="0" applyFont="1" applyFill="1" applyBorder="1" applyAlignment="1">
      <alignment horizontal="centerContinuous" vertical="center" wrapText="1"/>
    </xf>
    <xf numFmtId="0" fontId="51" fillId="5" borderId="87" xfId="0" applyFont="1" applyFill="1" applyBorder="1" applyAlignment="1">
      <alignment horizontal="centerContinuous"/>
    </xf>
    <xf numFmtId="0" fontId="51" fillId="5" borderId="88" xfId="0" applyFont="1" applyFill="1" applyBorder="1" applyAlignment="1">
      <alignment horizontal="centerContinuous"/>
    </xf>
    <xf numFmtId="0" fontId="52" fillId="5" borderId="84" xfId="0" applyFont="1" applyFill="1" applyBorder="1" applyAlignment="1">
      <alignment horizontal="center"/>
    </xf>
    <xf numFmtId="0" fontId="52" fillId="5" borderId="86" xfId="0" applyFont="1" applyFill="1" applyBorder="1" applyAlignment="1">
      <alignment horizontal="center"/>
    </xf>
    <xf numFmtId="0" fontId="53" fillId="5" borderId="84" xfId="0" applyFont="1" applyFill="1" applyBorder="1"/>
    <xf numFmtId="0" fontId="50" fillId="5" borderId="86" xfId="10" applyFont="1" applyFill="1" applyBorder="1" applyAlignment="1">
      <alignment horizontal="center" vertical="center" wrapText="1"/>
    </xf>
    <xf numFmtId="0" fontId="50" fillId="5" borderId="66" xfId="10" applyFont="1" applyFill="1" applyBorder="1" applyAlignment="1">
      <alignment horizontal="center" vertical="center" wrapText="1"/>
    </xf>
    <xf numFmtId="0" fontId="50" fillId="5" borderId="65" xfId="10" applyFont="1" applyFill="1" applyBorder="1" applyAlignment="1">
      <alignment horizontal="center" vertical="center" wrapText="1"/>
    </xf>
    <xf numFmtId="0" fontId="50" fillId="5" borderId="12" xfId="10" applyFont="1" applyFill="1" applyBorder="1" applyAlignment="1">
      <alignment horizontal="center" vertical="center" wrapText="1"/>
    </xf>
    <xf numFmtId="0" fontId="50" fillId="5" borderId="9" xfId="10" applyFont="1" applyFill="1" applyBorder="1" applyAlignment="1">
      <alignment horizontal="center" vertical="center" wrapText="1"/>
    </xf>
    <xf numFmtId="0" fontId="53" fillId="5" borderId="78" xfId="0" applyFont="1" applyFill="1" applyBorder="1"/>
    <xf numFmtId="0" fontId="50" fillId="5" borderId="77" xfId="10" applyFont="1" applyFill="1" applyBorder="1" applyAlignment="1">
      <alignment horizontal="center" vertical="center" wrapText="1"/>
    </xf>
    <xf numFmtId="0" fontId="50" fillId="5" borderId="78" xfId="10" applyFont="1" applyFill="1" applyBorder="1" applyAlignment="1">
      <alignment horizontal="center" vertical="center" wrapText="1"/>
    </xf>
    <xf numFmtId="0" fontId="50" fillId="5" borderId="84" xfId="10" applyFont="1" applyFill="1" applyBorder="1" applyAlignment="1">
      <alignment horizontal="center" vertical="center" wrapText="1"/>
    </xf>
    <xf numFmtId="0" fontId="27" fillId="0" borderId="0" xfId="6" applyFont="1"/>
    <xf numFmtId="0" fontId="27" fillId="5" borderId="0" xfId="6" applyFont="1" applyFill="1"/>
    <xf numFmtId="0" fontId="27" fillId="0" borderId="0" xfId="16" applyFont="1"/>
    <xf numFmtId="0" fontId="54" fillId="5" borderId="0" xfId="1" applyFont="1" applyFill="1"/>
    <xf numFmtId="0" fontId="27" fillId="5" borderId="0" xfId="1" applyFont="1" applyFill="1"/>
    <xf numFmtId="0" fontId="27" fillId="0" borderId="0" xfId="1" applyFont="1"/>
    <xf numFmtId="0" fontId="48" fillId="5" borderId="3" xfId="1" applyFont="1" applyFill="1" applyBorder="1" applyAlignment="1">
      <alignment horizontal="center" vertical="center" wrapText="1"/>
    </xf>
    <xf numFmtId="0" fontId="48" fillId="5" borderId="8" xfId="1" applyFont="1" applyFill="1" applyBorder="1" applyAlignment="1">
      <alignment horizontal="center" vertical="center" wrapText="1"/>
    </xf>
    <xf numFmtId="0" fontId="48" fillId="5" borderId="12" xfId="1" applyFont="1" applyFill="1" applyBorder="1" applyAlignment="1">
      <alignment horizontal="center" vertical="center" wrapText="1"/>
    </xf>
    <xf numFmtId="0" fontId="48" fillId="5" borderId="11" xfId="1" applyFont="1" applyFill="1" applyBorder="1" applyAlignment="1">
      <alignment horizontal="center" vertical="center" wrapText="1"/>
    </xf>
    <xf numFmtId="0" fontId="48" fillId="5" borderId="12" xfId="1" quotePrefix="1" applyFont="1" applyFill="1" applyBorder="1" applyAlignment="1">
      <alignment horizontal="center" vertical="center" wrapText="1"/>
    </xf>
    <xf numFmtId="0" fontId="27" fillId="5" borderId="3" xfId="1" applyFont="1" applyFill="1" applyBorder="1" applyAlignment="1">
      <alignment horizontal="center" vertical="center"/>
    </xf>
    <xf numFmtId="0" fontId="27" fillId="5" borderId="3" xfId="1" applyFont="1" applyFill="1" applyBorder="1" applyAlignment="1">
      <alignment horizontal="center" vertical="center" wrapText="1"/>
    </xf>
    <xf numFmtId="0" fontId="27" fillId="5" borderId="1" xfId="1" applyFont="1" applyFill="1" applyBorder="1" applyAlignment="1">
      <alignment horizontal="center"/>
    </xf>
    <xf numFmtId="0" fontId="27" fillId="5" borderId="6" xfId="1" applyFont="1" applyFill="1" applyBorder="1" applyAlignment="1">
      <alignment horizontal="center" vertical="center"/>
    </xf>
    <xf numFmtId="0" fontId="27" fillId="5" borderId="0" xfId="1" applyFont="1" applyFill="1" applyAlignment="1">
      <alignment horizontal="center" vertical="center"/>
    </xf>
    <xf numFmtId="0" fontId="27" fillId="5" borderId="6" xfId="1" applyFont="1" applyFill="1" applyBorder="1" applyAlignment="1">
      <alignment horizontal="center" vertical="center" wrapText="1"/>
    </xf>
    <xf numFmtId="0" fontId="27" fillId="5" borderId="6" xfId="0" applyFont="1" applyFill="1" applyBorder="1"/>
    <xf numFmtId="0" fontId="27" fillId="5" borderId="12" xfId="1" applyFont="1" applyFill="1" applyBorder="1" applyAlignment="1">
      <alignment horizontal="center" vertical="center"/>
    </xf>
    <xf numFmtId="0" fontId="27" fillId="5" borderId="38" xfId="1" applyFont="1" applyFill="1" applyBorder="1" applyAlignment="1">
      <alignment horizontal="center" vertical="center" wrapText="1"/>
    </xf>
    <xf numFmtId="0" fontId="27" fillId="5" borderId="3" xfId="1" applyFont="1" applyFill="1" applyBorder="1" applyAlignment="1">
      <alignment horizontal="center"/>
    </xf>
    <xf numFmtId="0" fontId="27" fillId="5" borderId="8" xfId="1" applyFont="1" applyFill="1" applyBorder="1" applyAlignment="1">
      <alignment horizontal="center" vertical="center"/>
    </xf>
    <xf numFmtId="0" fontId="27" fillId="5" borderId="39" xfId="1" applyFont="1" applyFill="1" applyBorder="1" applyAlignment="1">
      <alignment horizontal="center" vertical="center"/>
    </xf>
    <xf numFmtId="0" fontId="27" fillId="5" borderId="39" xfId="1" applyFont="1" applyFill="1" applyBorder="1" applyAlignment="1">
      <alignment horizontal="center" vertical="center" wrapText="1"/>
    </xf>
    <xf numFmtId="0" fontId="27" fillId="5" borderId="1" xfId="0" applyFont="1" applyFill="1" applyBorder="1" applyAlignment="1">
      <alignment horizontal="center"/>
    </xf>
    <xf numFmtId="0" fontId="27" fillId="5" borderId="11" xfId="1" applyFont="1" applyFill="1" applyBorder="1" applyAlignment="1">
      <alignment horizontal="center" vertical="center"/>
    </xf>
    <xf numFmtId="0" fontId="27" fillId="5" borderId="40" xfId="1" applyFont="1" applyFill="1" applyBorder="1" applyAlignment="1">
      <alignment horizontal="center" vertical="center"/>
    </xf>
    <xf numFmtId="0" fontId="27" fillId="5" borderId="40" xfId="1" applyFont="1" applyFill="1" applyBorder="1" applyAlignment="1">
      <alignment horizontal="center" vertical="center" wrapText="1"/>
    </xf>
    <xf numFmtId="171" fontId="27" fillId="0" borderId="0" xfId="6" applyNumberFormat="1" applyFont="1"/>
    <xf numFmtId="0" fontId="48" fillId="5" borderId="6" xfId="1" applyFont="1" applyFill="1" applyBorder="1" applyAlignment="1">
      <alignment horizontal="center" vertical="center" wrapText="1"/>
    </xf>
    <xf numFmtId="0" fontId="48" fillId="5" borderId="6" xfId="1" quotePrefix="1" applyFont="1" applyFill="1" applyBorder="1" applyAlignment="1">
      <alignment horizontal="center" vertical="center" wrapText="1"/>
    </xf>
    <xf numFmtId="0" fontId="27" fillId="5" borderId="13" xfId="1" applyFont="1" applyFill="1" applyBorder="1" applyAlignment="1">
      <alignment horizontal="center"/>
    </xf>
    <xf numFmtId="0" fontId="27" fillId="5" borderId="12" xfId="0" applyFont="1" applyFill="1" applyBorder="1"/>
    <xf numFmtId="0" fontId="27" fillId="5" borderId="12" xfId="1" applyFont="1" applyFill="1" applyBorder="1" applyAlignment="1">
      <alignment horizontal="center" vertical="center" wrapText="1"/>
    </xf>
    <xf numFmtId="0" fontId="27" fillId="5" borderId="1" xfId="1" applyFont="1" applyFill="1" applyBorder="1" applyAlignment="1">
      <alignment horizontal="center" vertical="center"/>
    </xf>
    <xf numFmtId="0" fontId="27" fillId="5" borderId="8" xfId="1" applyFont="1" applyFill="1" applyBorder="1" applyAlignment="1">
      <alignment horizontal="center" vertical="center" wrapText="1"/>
    </xf>
    <xf numFmtId="170" fontId="27" fillId="0" borderId="0" xfId="6" applyNumberFormat="1" applyFont="1"/>
    <xf numFmtId="0" fontId="27" fillId="5" borderId="1" xfId="1" applyFont="1" applyFill="1" applyBorder="1" applyAlignment="1">
      <alignment horizontal="center" vertical="center" wrapText="1"/>
    </xf>
    <xf numFmtId="169" fontId="27" fillId="0" borderId="0" xfId="6" applyNumberFormat="1" applyFont="1"/>
    <xf numFmtId="0" fontId="27" fillId="5" borderId="0" xfId="18" applyFont="1" applyFill="1"/>
    <xf numFmtId="0" fontId="48" fillId="5" borderId="2" xfId="1" applyFont="1" applyFill="1" applyBorder="1" applyAlignment="1">
      <alignment horizontal="center" vertical="center" wrapText="1"/>
    </xf>
    <xf numFmtId="0" fontId="48" fillId="5" borderId="5" xfId="1" applyFont="1" applyFill="1" applyBorder="1" applyAlignment="1">
      <alignment horizontal="center" vertical="center" wrapText="1"/>
    </xf>
    <xf numFmtId="0" fontId="48" fillId="5" borderId="9" xfId="1" quotePrefix="1" applyFont="1" applyFill="1" applyBorder="1" applyAlignment="1">
      <alignment horizontal="center" vertical="center" wrapText="1"/>
    </xf>
    <xf numFmtId="0" fontId="27" fillId="5" borderId="24" xfId="1" applyFont="1" applyFill="1" applyBorder="1" applyAlignment="1">
      <alignment horizontal="center" vertical="center"/>
    </xf>
    <xf numFmtId="0" fontId="27" fillId="5" borderId="16" xfId="1" applyFont="1" applyFill="1" applyBorder="1" applyAlignment="1">
      <alignment horizontal="center" vertical="center"/>
    </xf>
    <xf numFmtId="0" fontId="27" fillId="5" borderId="25" xfId="1" applyFont="1" applyFill="1" applyBorder="1" applyAlignment="1">
      <alignment horizontal="center" vertical="center"/>
    </xf>
    <xf numFmtId="0" fontId="27" fillId="5" borderId="18" xfId="1" applyFont="1" applyFill="1" applyBorder="1" applyAlignment="1">
      <alignment horizontal="center" vertical="center"/>
    </xf>
    <xf numFmtId="0" fontId="27" fillId="5" borderId="36" xfId="1" applyFont="1" applyFill="1" applyBorder="1" applyAlignment="1">
      <alignment horizontal="center" vertical="center"/>
    </xf>
    <xf numFmtId="0" fontId="27" fillId="5" borderId="19" xfId="1" applyFont="1" applyFill="1" applyBorder="1" applyAlignment="1">
      <alignment horizontal="center" vertical="center"/>
    </xf>
    <xf numFmtId="0" fontId="27" fillId="5" borderId="0" xfId="21" applyFont="1" applyFill="1"/>
    <xf numFmtId="0" fontId="27" fillId="5" borderId="37" xfId="1" applyFont="1" applyFill="1" applyBorder="1" applyAlignment="1">
      <alignment horizontal="center" vertical="center"/>
    </xf>
    <xf numFmtId="0" fontId="48" fillId="5" borderId="2" xfId="1" applyFont="1" applyFill="1" applyBorder="1" applyAlignment="1">
      <alignment horizontal="centerContinuous" vertical="center" wrapText="1"/>
    </xf>
    <xf numFmtId="0" fontId="27" fillId="5" borderId="13" xfId="1" applyFont="1" applyFill="1" applyBorder="1" applyAlignment="1">
      <alignment horizontal="centerContinuous" vertical="center" wrapText="1"/>
    </xf>
    <xf numFmtId="0" fontId="48" fillId="5" borderId="14" xfId="1" applyFont="1" applyFill="1" applyBorder="1" applyAlignment="1">
      <alignment horizontal="centerContinuous" vertical="center" wrapText="1"/>
    </xf>
    <xf numFmtId="0" fontId="27" fillId="5" borderId="12" xfId="23" applyFont="1" applyFill="1" applyBorder="1"/>
    <xf numFmtId="0" fontId="27" fillId="5" borderId="5" xfId="23" applyFont="1" applyFill="1" applyBorder="1"/>
    <xf numFmtId="0" fontId="48" fillId="5" borderId="12" xfId="23" applyFont="1" applyFill="1" applyBorder="1" applyAlignment="1">
      <alignment horizontal="center"/>
    </xf>
    <xf numFmtId="0" fontId="48" fillId="5" borderId="9" xfId="23" applyFont="1" applyFill="1" applyBorder="1" applyAlignment="1">
      <alignment horizontal="center"/>
    </xf>
    <xf numFmtId="0" fontId="27" fillId="5" borderId="2" xfId="1" applyFont="1" applyFill="1" applyBorder="1" applyAlignment="1">
      <alignment horizontal="center" vertical="center"/>
    </xf>
    <xf numFmtId="0" fontId="27" fillId="5" borderId="14" xfId="1" applyFont="1" applyFill="1" applyBorder="1" applyAlignment="1">
      <alignment horizontal="center" vertical="center"/>
    </xf>
    <xf numFmtId="0" fontId="27" fillId="5" borderId="0" xfId="1" applyFont="1" applyFill="1" applyAlignment="1">
      <alignment horizontal="center"/>
    </xf>
    <xf numFmtId="0" fontId="48" fillId="5" borderId="1" xfId="1" applyFont="1" applyFill="1" applyBorder="1" applyAlignment="1">
      <alignment horizontal="center" vertical="center" wrapText="1"/>
    </xf>
    <xf numFmtId="0" fontId="27" fillId="5" borderId="15" xfId="25" applyFont="1" applyFill="1" applyBorder="1" applyAlignment="1">
      <alignment vertical="center" wrapText="1"/>
    </xf>
    <xf numFmtId="0" fontId="27" fillId="5" borderId="26" xfId="25" applyFont="1" applyFill="1" applyBorder="1" applyAlignment="1">
      <alignment vertical="center"/>
    </xf>
    <xf numFmtId="0" fontId="27" fillId="5" borderId="3" xfId="25" applyFont="1" applyFill="1" applyBorder="1" applyAlignment="1">
      <alignment horizontal="center" vertical="center"/>
    </xf>
    <xf numFmtId="0" fontId="27" fillId="5" borderId="1" xfId="25" applyFont="1" applyFill="1" applyBorder="1" applyAlignment="1">
      <alignment vertical="center"/>
    </xf>
    <xf numFmtId="0" fontId="27" fillId="5" borderId="17" xfId="25" applyFont="1" applyFill="1" applyBorder="1" applyAlignment="1">
      <alignment vertical="center" wrapText="1"/>
    </xf>
    <xf numFmtId="0" fontId="27" fillId="5" borderId="31" xfId="25" applyFont="1" applyFill="1" applyBorder="1" applyAlignment="1">
      <alignment vertical="center"/>
    </xf>
    <xf numFmtId="0" fontId="27" fillId="5" borderId="12" xfId="25" applyFont="1" applyFill="1" applyBorder="1" applyAlignment="1">
      <alignment horizontal="center" vertical="center"/>
    </xf>
    <xf numFmtId="0" fontId="27" fillId="5" borderId="6" xfId="25" applyFont="1" applyFill="1" applyBorder="1" applyAlignment="1">
      <alignment horizontal="center" vertical="center"/>
    </xf>
    <xf numFmtId="0" fontId="27" fillId="5" borderId="30" xfId="25" applyFont="1" applyFill="1" applyBorder="1" applyAlignment="1">
      <alignment vertical="center"/>
    </xf>
    <xf numFmtId="0" fontId="27" fillId="5" borderId="27" xfId="25" applyFont="1" applyFill="1" applyBorder="1" applyAlignment="1">
      <alignment vertical="center"/>
    </xf>
    <xf numFmtId="0" fontId="27" fillId="5" borderId="1" xfId="25" applyFont="1" applyFill="1" applyBorder="1" applyAlignment="1">
      <alignment horizontal="center" vertical="center"/>
    </xf>
    <xf numFmtId="0" fontId="27" fillId="5" borderId="29" xfId="25" applyFont="1" applyFill="1" applyBorder="1" applyAlignment="1">
      <alignment vertical="center" wrapText="1"/>
    </xf>
    <xf numFmtId="0" fontId="27" fillId="5" borderId="18" xfId="25" applyFont="1" applyFill="1" applyBorder="1" applyAlignment="1">
      <alignment vertical="center" wrapText="1"/>
    </xf>
    <xf numFmtId="0" fontId="27" fillId="5" borderId="3" xfId="25" applyFont="1" applyFill="1" applyBorder="1" applyAlignment="1">
      <alignment vertical="center"/>
    </xf>
    <xf numFmtId="0" fontId="27" fillId="5" borderId="12" xfId="25" applyFont="1" applyFill="1" applyBorder="1" applyAlignment="1">
      <alignment vertical="center"/>
    </xf>
    <xf numFmtId="0" fontId="27" fillId="5" borderId="3" xfId="25" applyFont="1" applyFill="1" applyBorder="1" applyAlignment="1">
      <alignment vertical="center" wrapText="1"/>
    </xf>
    <xf numFmtId="0" fontId="27" fillId="5" borderId="0" xfId="25" applyFont="1" applyFill="1" applyAlignment="1">
      <alignment vertical="center"/>
    </xf>
    <xf numFmtId="0" fontId="27" fillId="5" borderId="12" xfId="25" applyFont="1" applyFill="1" applyBorder="1" applyAlignment="1">
      <alignment vertical="center" wrapText="1"/>
    </xf>
    <xf numFmtId="0" fontId="27" fillId="5" borderId="22" xfId="25" applyFont="1" applyFill="1" applyBorder="1" applyAlignment="1">
      <alignment vertical="center" wrapText="1"/>
    </xf>
    <xf numFmtId="0" fontId="27" fillId="5" borderId="14" xfId="25" applyFont="1" applyFill="1" applyBorder="1" applyAlignment="1">
      <alignment vertical="center"/>
    </xf>
    <xf numFmtId="0" fontId="27" fillId="5" borderId="13" xfId="25" applyFont="1" applyFill="1" applyBorder="1" applyAlignment="1">
      <alignment horizontal="center" vertical="center"/>
    </xf>
    <xf numFmtId="0" fontId="27" fillId="5" borderId="28" xfId="25" applyFont="1" applyFill="1" applyBorder="1" applyAlignment="1">
      <alignment vertical="center" wrapText="1"/>
    </xf>
    <xf numFmtId="0" fontId="27" fillId="5" borderId="32" xfId="25" applyFont="1" applyFill="1" applyBorder="1" applyAlignment="1">
      <alignment vertical="center" wrapText="1"/>
    </xf>
    <xf numFmtId="0" fontId="27" fillId="5" borderId="2" xfId="25" applyFont="1" applyFill="1" applyBorder="1" applyAlignment="1">
      <alignment vertical="center"/>
    </xf>
    <xf numFmtId="0" fontId="27" fillId="5" borderId="4" xfId="25" applyFont="1" applyFill="1" applyBorder="1" applyAlignment="1">
      <alignment horizontal="center" vertical="center"/>
    </xf>
    <xf numFmtId="0" fontId="27" fillId="5" borderId="13" xfId="25" applyFont="1" applyFill="1" applyBorder="1" applyAlignment="1">
      <alignment vertical="center"/>
    </xf>
    <xf numFmtId="0" fontId="27" fillId="5" borderId="20" xfId="25" applyFont="1" applyFill="1" applyBorder="1" applyAlignment="1">
      <alignment vertical="center" wrapText="1"/>
    </xf>
    <xf numFmtId="0" fontId="27" fillId="5" borderId="9" xfId="25" applyFont="1" applyFill="1" applyBorder="1" applyAlignment="1">
      <alignment vertical="center"/>
    </xf>
    <xf numFmtId="0" fontId="27" fillId="5" borderId="10" xfId="25" applyFont="1" applyFill="1" applyBorder="1" applyAlignment="1">
      <alignment horizontal="center" vertical="center"/>
    </xf>
    <xf numFmtId="0" fontId="27" fillId="5" borderId="0" xfId="27" applyFont="1" applyFill="1"/>
    <xf numFmtId="0" fontId="48" fillId="5" borderId="14" xfId="1" applyFont="1" applyFill="1" applyBorder="1" applyAlignment="1">
      <alignment horizontal="center" vertical="center"/>
    </xf>
    <xf numFmtId="0" fontId="27" fillId="5" borderId="14" xfId="1" applyFont="1" applyFill="1" applyBorder="1" applyAlignment="1">
      <alignment vertical="center"/>
    </xf>
    <xf numFmtId="0" fontId="27" fillId="5" borderId="9" xfId="1" applyFont="1" applyFill="1" applyBorder="1" applyAlignment="1">
      <alignment vertical="center"/>
    </xf>
    <xf numFmtId="0" fontId="27" fillId="5" borderId="9" xfId="1" applyFont="1" applyFill="1" applyBorder="1" applyAlignment="1">
      <alignment horizontal="center" vertical="center"/>
    </xf>
    <xf numFmtId="169" fontId="32" fillId="0" borderId="0" xfId="6" applyNumberFormat="1" applyFont="1"/>
    <xf numFmtId="170" fontId="32" fillId="0" borderId="0" xfId="6" applyNumberFormat="1" applyFont="1"/>
    <xf numFmtId="171" fontId="32" fillId="0" borderId="0" xfId="29" applyNumberFormat="1" applyFont="1"/>
    <xf numFmtId="171" fontId="32" fillId="0" borderId="0" xfId="6" applyNumberFormat="1" applyFont="1"/>
    <xf numFmtId="169" fontId="32" fillId="0" borderId="0" xfId="1" applyNumberFormat="1" applyFont="1"/>
    <xf numFmtId="0" fontId="21" fillId="5" borderId="78"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7" fillId="5" borderId="0" xfId="29" applyFont="1" applyFill="1"/>
    <xf numFmtId="0" fontId="27" fillId="5" borderId="15" xfId="1" applyFont="1" applyFill="1" applyBorder="1" applyAlignment="1">
      <alignment horizontal="center" vertical="center"/>
    </xf>
    <xf numFmtId="4" fontId="27" fillId="5" borderId="1" xfId="1" applyNumberFormat="1" applyFont="1" applyFill="1" applyBorder="1"/>
    <xf numFmtId="0" fontId="27" fillId="5" borderId="17" xfId="1" applyFont="1" applyFill="1" applyBorder="1" applyAlignment="1">
      <alignment horizontal="center" vertical="center"/>
    </xf>
    <xf numFmtId="0" fontId="27" fillId="5" borderId="33" xfId="1" applyFont="1" applyFill="1" applyBorder="1" applyAlignment="1">
      <alignment horizontal="center" vertical="center" wrapText="1"/>
    </xf>
    <xf numFmtId="0" fontId="27" fillId="5" borderId="5" xfId="1" applyFont="1" applyFill="1" applyBorder="1" applyAlignment="1">
      <alignment horizontal="center" vertical="center"/>
    </xf>
    <xf numFmtId="0" fontId="27" fillId="5" borderId="21" xfId="1" applyFont="1" applyFill="1" applyBorder="1" applyAlignment="1">
      <alignment horizontal="center" vertical="center"/>
    </xf>
    <xf numFmtId="0" fontId="27" fillId="5" borderId="23" xfId="1" applyFont="1" applyFill="1" applyBorder="1" applyAlignment="1">
      <alignment horizontal="center" vertical="center" wrapText="1"/>
    </xf>
    <xf numFmtId="0" fontId="27" fillId="5" borderId="22" xfId="1" applyFont="1" applyFill="1" applyBorder="1" applyAlignment="1">
      <alignment horizontal="center" vertical="center"/>
    </xf>
    <xf numFmtId="0" fontId="27" fillId="5" borderId="34" xfId="1" applyFont="1" applyFill="1" applyBorder="1" applyAlignment="1">
      <alignment horizontal="center" vertical="center"/>
    </xf>
    <xf numFmtId="0" fontId="27" fillId="5" borderId="35" xfId="1" applyFont="1" applyFill="1" applyBorder="1" applyAlignment="1">
      <alignment horizontal="center" vertical="center" wrapText="1"/>
    </xf>
    <xf numFmtId="0" fontId="27" fillId="5" borderId="6" xfId="29" applyFont="1" applyFill="1" applyBorder="1"/>
    <xf numFmtId="0" fontId="27" fillId="5" borderId="12" xfId="29" applyFont="1" applyFill="1" applyBorder="1"/>
    <xf numFmtId="0" fontId="48" fillId="5" borderId="5" xfId="1" quotePrefix="1" applyFont="1" applyFill="1" applyBorder="1" applyAlignment="1">
      <alignment horizontal="center" vertical="center" wrapText="1"/>
    </xf>
    <xf numFmtId="0" fontId="27" fillId="5" borderId="0" xfId="1" applyFont="1" applyFill="1" applyAlignment="1">
      <alignment horizontal="left" vertical="center"/>
    </xf>
    <xf numFmtId="0" fontId="27" fillId="5" borderId="0" xfId="1" applyFont="1" applyFill="1" applyAlignment="1">
      <alignment horizontal="center" vertical="center" wrapText="1"/>
    </xf>
    <xf numFmtId="4" fontId="27" fillId="5" borderId="0" xfId="1" applyNumberFormat="1" applyFont="1" applyFill="1"/>
    <xf numFmtId="0" fontId="27" fillId="5" borderId="0" xfId="31" applyFont="1" applyFill="1"/>
    <xf numFmtId="0" fontId="27" fillId="5" borderId="12" xfId="39" applyFont="1" applyFill="1" applyBorder="1"/>
    <xf numFmtId="0" fontId="27" fillId="5" borderId="6" xfId="39" applyFont="1" applyFill="1" applyBorder="1"/>
    <xf numFmtId="0" fontId="27" fillId="5" borderId="5" xfId="39" applyFont="1" applyFill="1" applyBorder="1"/>
    <xf numFmtId="0" fontId="48" fillId="5" borderId="11" xfId="39" applyFont="1" applyFill="1" applyBorder="1" applyAlignment="1">
      <alignment horizontal="center"/>
    </xf>
    <xf numFmtId="0" fontId="48" fillId="5" borderId="9" xfId="39" applyFont="1" applyFill="1" applyBorder="1" applyAlignment="1">
      <alignment horizontal="center"/>
    </xf>
    <xf numFmtId="0" fontId="27" fillId="5" borderId="4" xfId="1" applyFont="1" applyFill="1" applyBorder="1" applyAlignment="1">
      <alignment horizontal="center" vertical="center"/>
    </xf>
    <xf numFmtId="0" fontId="27" fillId="5" borderId="13" xfId="1" applyFont="1" applyFill="1" applyBorder="1" applyAlignment="1">
      <alignment horizontal="center" vertical="center"/>
    </xf>
    <xf numFmtId="0" fontId="27" fillId="0" borderId="0" xfId="67" applyFont="1"/>
    <xf numFmtId="0" fontId="27" fillId="0" borderId="0" xfId="68" applyFont="1"/>
    <xf numFmtId="0" fontId="27" fillId="0" borderId="0" xfId="69" applyFont="1"/>
    <xf numFmtId="0" fontId="27" fillId="0" borderId="0" xfId="0" applyFont="1"/>
    <xf numFmtId="0" fontId="27" fillId="5" borderId="0" xfId="68" applyFont="1" applyFill="1"/>
    <xf numFmtId="0" fontId="48" fillId="0" borderId="3" xfId="0" applyFont="1" applyBorder="1" applyAlignment="1">
      <alignment horizontal="center" vertical="center" wrapText="1"/>
    </xf>
    <xf numFmtId="0" fontId="48" fillId="0" borderId="1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0" xfId="0" applyFont="1" applyAlignment="1">
      <alignment horizontal="center" vertical="center" wrapText="1"/>
    </xf>
    <xf numFmtId="0" fontId="27" fillId="0" borderId="7" xfId="0" applyFont="1" applyBorder="1" applyAlignment="1">
      <alignment horizontal="center" vertical="center"/>
    </xf>
    <xf numFmtId="0" fontId="27" fillId="0" borderId="3" xfId="1" applyFont="1" applyBorder="1" applyAlignment="1">
      <alignment horizontal="center" vertical="center" wrapText="1"/>
    </xf>
    <xf numFmtId="0" fontId="27" fillId="0" borderId="13" xfId="0" applyFont="1" applyBorder="1" applyAlignment="1">
      <alignment horizontal="center" vertical="center"/>
    </xf>
    <xf numFmtId="4" fontId="27" fillId="0" borderId="13" xfId="0" applyNumberFormat="1" applyFont="1" applyBorder="1" applyAlignment="1">
      <alignment horizontal="right" vertical="center"/>
    </xf>
    <xf numFmtId="0" fontId="27" fillId="0" borderId="6" xfId="0" applyFont="1" applyBorder="1"/>
    <xf numFmtId="0" fontId="27" fillId="0" borderId="6" xfId="0" applyFont="1" applyBorder="1" applyAlignment="1">
      <alignment horizontal="center" vertical="center" wrapText="1"/>
    </xf>
    <xf numFmtId="49" fontId="27" fillId="0" borderId="3" xfId="0" applyNumberFormat="1" applyFont="1" applyBorder="1" applyAlignment="1">
      <alignment horizontal="center" vertical="center" wrapText="1"/>
    </xf>
    <xf numFmtId="0" fontId="27" fillId="0" borderId="4" xfId="0" applyFont="1" applyBorder="1" applyAlignment="1">
      <alignment horizontal="center" vertical="center"/>
    </xf>
    <xf numFmtId="0" fontId="27" fillId="5" borderId="6" xfId="68" applyFont="1" applyFill="1" applyBorder="1"/>
    <xf numFmtId="0" fontId="27" fillId="0" borderId="12" xfId="0" applyFont="1" applyBorder="1" applyAlignment="1">
      <alignment horizontal="center" vertical="center" wrapText="1"/>
    </xf>
    <xf numFmtId="0" fontId="27" fillId="5" borderId="23" xfId="1" applyFont="1" applyFill="1" applyBorder="1" applyAlignment="1">
      <alignment horizontal="center" vertical="center"/>
    </xf>
    <xf numFmtId="49" fontId="27" fillId="0" borderId="13" xfId="0" applyNumberFormat="1" applyFont="1" applyBorder="1" applyAlignment="1">
      <alignment horizontal="center" vertical="center" wrapText="1"/>
    </xf>
    <xf numFmtId="0" fontId="27" fillId="5" borderId="1" xfId="68" applyFont="1" applyFill="1" applyBorder="1" applyAlignment="1">
      <alignment horizontal="center"/>
    </xf>
    <xf numFmtId="0" fontId="27" fillId="5" borderId="35" xfId="1" applyFont="1" applyFill="1" applyBorder="1" applyAlignment="1">
      <alignment horizontal="center" vertical="center"/>
    </xf>
    <xf numFmtId="170" fontId="27" fillId="0" borderId="0" xfId="68" applyNumberFormat="1" applyFont="1"/>
    <xf numFmtId="0" fontId="27" fillId="0" borderId="2"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6" xfId="1" applyFont="1" applyBorder="1" applyAlignment="1">
      <alignment horizontal="center" vertical="center" wrapText="1"/>
    </xf>
    <xf numFmtId="0" fontId="27" fillId="0" borderId="12" xfId="0" applyFont="1" applyBorder="1" applyAlignment="1">
      <alignment horizontal="center"/>
    </xf>
    <xf numFmtId="0" fontId="27" fillId="0" borderId="10" xfId="0" applyFont="1" applyBorder="1" applyAlignment="1">
      <alignment horizontal="center" vertical="center"/>
    </xf>
    <xf numFmtId="4" fontId="27" fillId="0" borderId="88" xfId="0" applyNumberFormat="1" applyFont="1" applyBorder="1" applyAlignment="1">
      <alignment horizontal="right" vertical="center"/>
    </xf>
    <xf numFmtId="0" fontId="27" fillId="0" borderId="1" xfId="0" applyFont="1" applyBorder="1" applyAlignment="1">
      <alignment horizontal="center"/>
    </xf>
    <xf numFmtId="0" fontId="27" fillId="0" borderId="4" xfId="0" applyFont="1" applyBorder="1" applyAlignment="1">
      <alignment horizontal="center" vertical="center" wrapText="1"/>
    </xf>
    <xf numFmtId="0" fontId="27" fillId="0" borderId="10" xfId="0" applyFont="1" applyBorder="1" applyAlignment="1">
      <alignment horizontal="center" vertical="center" wrapText="1"/>
    </xf>
    <xf numFmtId="0" fontId="27" fillId="5" borderId="12" xfId="68" applyFont="1" applyFill="1" applyBorder="1"/>
    <xf numFmtId="172" fontId="27" fillId="0" borderId="0" xfId="68" applyNumberFormat="1" applyFont="1"/>
    <xf numFmtId="0" fontId="27" fillId="5" borderId="5" xfId="68" applyFont="1" applyFill="1" applyBorder="1"/>
    <xf numFmtId="169" fontId="27" fillId="0" borderId="0" xfId="68" applyNumberFormat="1" applyFont="1"/>
    <xf numFmtId="0" fontId="48" fillId="5" borderId="12" xfId="68" applyFont="1" applyFill="1" applyBorder="1" applyAlignment="1">
      <alignment horizontal="center"/>
    </xf>
    <xf numFmtId="0" fontId="48" fillId="5" borderId="9" xfId="68" applyFont="1" applyFill="1" applyBorder="1" applyAlignment="1">
      <alignment horizontal="center"/>
    </xf>
    <xf numFmtId="0" fontId="27" fillId="5" borderId="10" xfId="1" applyFont="1" applyFill="1" applyBorder="1" applyAlignment="1">
      <alignment horizontal="center"/>
    </xf>
    <xf numFmtId="171" fontId="27" fillId="0" borderId="0" xfId="68" applyNumberFormat="1" applyFont="1"/>
    <xf numFmtId="0" fontId="27" fillId="5" borderId="0" xfId="11" applyFont="1" applyFill="1" applyAlignment="1">
      <alignment horizontal="center" vertical="center" wrapText="1"/>
    </xf>
    <xf numFmtId="0" fontId="0" fillId="5" borderId="0" xfId="0" applyFill="1" applyAlignment="1">
      <alignment vertical="center" wrapText="1" shrinkToFit="1"/>
    </xf>
    <xf numFmtId="2" fontId="27" fillId="5" borderId="0" xfId="11" applyNumberFormat="1" applyFont="1" applyFill="1" applyAlignment="1">
      <alignment horizontal="center" vertical="center"/>
    </xf>
    <xf numFmtId="0" fontId="27" fillId="5" borderId="0" xfId="11" applyFont="1" applyFill="1" applyAlignment="1">
      <alignment vertical="center" wrapText="1"/>
    </xf>
    <xf numFmtId="0" fontId="27" fillId="5" borderId="0" xfId="10" applyFont="1" applyFill="1" applyAlignment="1">
      <alignment wrapText="1"/>
    </xf>
    <xf numFmtId="165" fontId="27" fillId="5" borderId="0" xfId="10" applyNumberFormat="1" applyFont="1" applyFill="1"/>
    <xf numFmtId="0" fontId="27" fillId="5" borderId="1" xfId="10" applyFont="1" applyFill="1" applyBorder="1" applyAlignment="1">
      <alignment horizontal="center" vertical="center" wrapText="1"/>
    </xf>
    <xf numFmtId="0" fontId="27" fillId="5" borderId="8" xfId="11" applyFont="1" applyFill="1" applyBorder="1" applyAlignment="1">
      <alignment horizontal="center"/>
    </xf>
    <xf numFmtId="0" fontId="27" fillId="5" borderId="42" xfId="11" applyFont="1" applyFill="1" applyBorder="1" applyAlignment="1">
      <alignment horizontal="center"/>
    </xf>
    <xf numFmtId="0" fontId="27" fillId="5" borderId="43" xfId="11" applyFont="1" applyFill="1" applyBorder="1" applyAlignment="1">
      <alignment horizontal="center"/>
    </xf>
    <xf numFmtId="0" fontId="27" fillId="5" borderId="50" xfId="11" applyFont="1" applyFill="1" applyBorder="1" applyAlignment="1">
      <alignment horizontal="center"/>
    </xf>
    <xf numFmtId="0" fontId="27" fillId="5" borderId="52" xfId="11" applyFont="1" applyFill="1" applyBorder="1" applyAlignment="1">
      <alignment horizontal="center"/>
    </xf>
    <xf numFmtId="0" fontId="27" fillId="5" borderId="53" xfId="11" applyFont="1" applyFill="1" applyBorder="1" applyAlignment="1">
      <alignment horizontal="center"/>
    </xf>
    <xf numFmtId="0" fontId="27" fillId="5" borderId="0" xfId="11" applyFont="1" applyFill="1" applyAlignment="1">
      <alignment horizontal="center"/>
    </xf>
    <xf numFmtId="0" fontId="27" fillId="5" borderId="58" xfId="11" applyFont="1" applyFill="1" applyBorder="1" applyAlignment="1">
      <alignment horizontal="center"/>
    </xf>
    <xf numFmtId="0" fontId="27" fillId="5" borderId="12" xfId="11" applyFont="1" applyFill="1" applyBorder="1" applyAlignment="1">
      <alignment horizontal="center"/>
    </xf>
    <xf numFmtId="0" fontId="27" fillId="5" borderId="49" xfId="11" applyFont="1" applyFill="1" applyBorder="1" applyAlignment="1">
      <alignment horizontal="center"/>
    </xf>
    <xf numFmtId="0" fontId="27" fillId="5" borderId="68" xfId="11" applyFont="1" applyFill="1" applyBorder="1" applyAlignment="1">
      <alignment horizontal="center"/>
    </xf>
    <xf numFmtId="0" fontId="27" fillId="5" borderId="73" xfId="11" applyFont="1" applyFill="1" applyBorder="1" applyAlignment="1">
      <alignment horizontal="center"/>
    </xf>
    <xf numFmtId="0" fontId="27" fillId="5" borderId="80" xfId="11" applyFont="1" applyFill="1" applyBorder="1" applyAlignment="1">
      <alignment horizontal="center"/>
    </xf>
    <xf numFmtId="0" fontId="27" fillId="5" borderId="84" xfId="11" applyFont="1" applyFill="1" applyBorder="1" applyAlignment="1">
      <alignment horizontal="center"/>
    </xf>
    <xf numFmtId="0" fontId="27" fillId="5" borderId="83" xfId="11" applyFont="1" applyFill="1" applyBorder="1" applyAlignment="1">
      <alignment horizontal="center"/>
    </xf>
    <xf numFmtId="0" fontId="27" fillId="5" borderId="7" xfId="11" applyFont="1" applyFill="1" applyBorder="1" applyAlignment="1">
      <alignment horizontal="center"/>
    </xf>
    <xf numFmtId="0" fontId="27" fillId="5" borderId="10" xfId="11" applyFont="1" applyFill="1" applyBorder="1" applyAlignment="1">
      <alignment horizontal="center"/>
    </xf>
    <xf numFmtId="0" fontId="31" fillId="5" borderId="7" xfId="0" applyFont="1" applyFill="1" applyBorder="1" applyAlignment="1">
      <alignment horizontal="center"/>
    </xf>
    <xf numFmtId="0" fontId="31" fillId="5" borderId="10" xfId="0" applyFont="1" applyFill="1" applyBorder="1" applyAlignment="1">
      <alignment horizontal="center"/>
    </xf>
    <xf numFmtId="0" fontId="31" fillId="5" borderId="83" xfId="0" applyFont="1" applyFill="1" applyBorder="1" applyAlignment="1">
      <alignment horizontal="center"/>
    </xf>
    <xf numFmtId="0" fontId="27" fillId="5" borderId="10" xfId="11" applyFont="1" applyFill="1" applyBorder="1" applyAlignment="1">
      <alignment horizontal="center" vertical="center"/>
    </xf>
    <xf numFmtId="2" fontId="27" fillId="5" borderId="3" xfId="11" applyNumberFormat="1" applyFont="1" applyFill="1" applyBorder="1" applyAlignment="1">
      <alignment horizontal="center" vertical="center"/>
    </xf>
    <xf numFmtId="2" fontId="27" fillId="5" borderId="44" xfId="11" applyNumberFormat="1" applyFont="1" applyFill="1" applyBorder="1" applyAlignment="1">
      <alignment horizontal="center" vertical="center"/>
    </xf>
    <xf numFmtId="2" fontId="27" fillId="5" borderId="70" xfId="11" applyNumberFormat="1" applyFont="1" applyFill="1" applyBorder="1" applyAlignment="1">
      <alignment horizontal="center" vertical="center"/>
    </xf>
    <xf numFmtId="0" fontId="51" fillId="5" borderId="78" xfId="0" applyFont="1" applyFill="1" applyBorder="1" applyAlignment="1">
      <alignment horizontal="center"/>
    </xf>
    <xf numFmtId="0" fontId="51" fillId="5" borderId="50" xfId="0" applyFont="1" applyFill="1" applyBorder="1" applyAlignment="1">
      <alignment horizontal="center"/>
    </xf>
    <xf numFmtId="0" fontId="51" fillId="5" borderId="82" xfId="0" applyFont="1" applyFill="1" applyBorder="1" applyAlignment="1">
      <alignment horizontal="center"/>
    </xf>
    <xf numFmtId="0" fontId="51" fillId="5" borderId="84" xfId="0" applyFont="1" applyFill="1" applyBorder="1" applyAlignment="1">
      <alignment horizontal="center"/>
    </xf>
    <xf numFmtId="165" fontId="27" fillId="5" borderId="85" xfId="10" applyNumberFormat="1" applyFont="1" applyFill="1" applyBorder="1" applyAlignment="1">
      <alignment horizontal="center"/>
    </xf>
    <xf numFmtId="165" fontId="27" fillId="5" borderId="1" xfId="10" applyNumberFormat="1" applyFont="1" applyFill="1" applyBorder="1" applyAlignment="1">
      <alignment horizontal="center"/>
    </xf>
    <xf numFmtId="165" fontId="27" fillId="5" borderId="12" xfId="10" applyNumberFormat="1" applyFont="1" applyFill="1" applyBorder="1" applyAlignment="1">
      <alignment horizontal="center"/>
    </xf>
    <xf numFmtId="3" fontId="27" fillId="5" borderId="1" xfId="1" applyNumberFormat="1" applyFont="1" applyFill="1" applyBorder="1" applyAlignment="1">
      <alignment horizontal="center"/>
    </xf>
    <xf numFmtId="3" fontId="27" fillId="5" borderId="1" xfId="1" applyNumberFormat="1" applyFont="1" applyFill="1" applyBorder="1" applyAlignment="1">
      <alignment horizontal="center" vertical="center"/>
    </xf>
    <xf numFmtId="0" fontId="27" fillId="5" borderId="0" xfId="0" applyFont="1" applyFill="1" applyAlignment="1">
      <alignment horizontal="center"/>
    </xf>
    <xf numFmtId="0" fontId="27" fillId="5" borderId="12" xfId="23" applyFont="1" applyFill="1" applyBorder="1" applyAlignment="1">
      <alignment horizontal="center"/>
    </xf>
    <xf numFmtId="3" fontId="27" fillId="5" borderId="1" xfId="25" applyNumberFormat="1" applyFont="1" applyFill="1" applyBorder="1" applyAlignment="1">
      <alignment horizontal="center" vertical="center"/>
    </xf>
    <xf numFmtId="4" fontId="27" fillId="5" borderId="1" xfId="1" applyNumberFormat="1" applyFont="1" applyFill="1" applyBorder="1" applyAlignment="1">
      <alignment horizontal="center" vertical="center"/>
    </xf>
    <xf numFmtId="4" fontId="27" fillId="5" borderId="1" xfId="1" applyNumberFormat="1" applyFont="1" applyFill="1" applyBorder="1" applyAlignment="1">
      <alignment horizontal="center"/>
    </xf>
    <xf numFmtId="0" fontId="27" fillId="5" borderId="0" xfId="68" applyFont="1" applyFill="1" applyAlignment="1">
      <alignment horizontal="center"/>
    </xf>
    <xf numFmtId="4" fontId="27" fillId="5" borderId="0" xfId="68" applyNumberFormat="1" applyFont="1" applyFill="1"/>
    <xf numFmtId="165" fontId="27" fillId="5" borderId="0" xfId="10" applyNumberFormat="1" applyFont="1" applyFill="1" applyAlignment="1">
      <alignment horizontal="center"/>
    </xf>
    <xf numFmtId="0" fontId="27" fillId="5" borderId="0" xfId="10" applyFont="1" applyFill="1" applyAlignment="1">
      <alignment horizontal="left" vertical="center" wrapText="1"/>
    </xf>
    <xf numFmtId="3" fontId="27" fillId="5" borderId="0" xfId="1" applyNumberFormat="1" applyFont="1" applyFill="1" applyAlignment="1">
      <alignment horizontal="center"/>
    </xf>
    <xf numFmtId="0" fontId="27" fillId="5" borderId="0" xfId="23" applyFont="1" applyFill="1"/>
    <xf numFmtId="4" fontId="22" fillId="5" borderId="12" xfId="0" applyNumberFormat="1" applyFont="1" applyFill="1" applyBorder="1" applyAlignment="1">
      <alignment horizontal="center"/>
    </xf>
    <xf numFmtId="4" fontId="27" fillId="5" borderId="6" xfId="1" applyNumberFormat="1" applyFont="1" applyFill="1" applyBorder="1" applyAlignment="1">
      <alignment horizontal="center"/>
    </xf>
    <xf numFmtId="4" fontId="27" fillId="5" borderId="23" xfId="1" applyNumberFormat="1" applyFont="1" applyFill="1" applyBorder="1" applyAlignment="1">
      <alignment horizontal="center"/>
    </xf>
    <xf numFmtId="4" fontId="27" fillId="5" borderId="35" xfId="1" applyNumberFormat="1" applyFont="1" applyFill="1" applyBorder="1" applyAlignment="1">
      <alignment horizontal="center"/>
    </xf>
    <xf numFmtId="0" fontId="27" fillId="5" borderId="12" xfId="39" applyFont="1" applyFill="1" applyBorder="1" applyAlignment="1">
      <alignment horizontal="center"/>
    </xf>
    <xf numFmtId="0" fontId="27" fillId="5" borderId="0" xfId="11" applyFont="1" applyFill="1" applyAlignment="1">
      <alignment horizontal="center" vertical="center" wrapText="1" shrinkToFit="1"/>
    </xf>
    <xf numFmtId="0" fontId="31" fillId="5" borderId="0" xfId="0" applyFont="1" applyFill="1"/>
    <xf numFmtId="0" fontId="28" fillId="0" borderId="77" xfId="0" applyFont="1" applyBorder="1" applyAlignment="1">
      <alignment horizontal="center" vertical="center" wrapText="1"/>
    </xf>
    <xf numFmtId="4" fontId="0" fillId="0" borderId="0" xfId="0" applyNumberFormat="1"/>
    <xf numFmtId="2" fontId="27" fillId="12" borderId="3" xfId="11" applyNumberFormat="1" applyFont="1" applyFill="1" applyBorder="1" applyAlignment="1">
      <alignment vertical="center"/>
    </xf>
    <xf numFmtId="2" fontId="27" fillId="12" borderId="44" xfId="11" applyNumberFormat="1" applyFont="1" applyFill="1" applyBorder="1" applyAlignment="1">
      <alignment vertical="center"/>
    </xf>
    <xf numFmtId="2" fontId="27" fillId="12" borderId="12" xfId="11" applyNumberFormat="1" applyFont="1" applyFill="1" applyBorder="1" applyAlignment="1">
      <alignment vertical="center"/>
    </xf>
    <xf numFmtId="2" fontId="27" fillId="12" borderId="56" xfId="11" applyNumberFormat="1" applyFont="1" applyFill="1" applyBorder="1" applyAlignment="1">
      <alignment vertical="center"/>
    </xf>
    <xf numFmtId="2" fontId="27" fillId="12" borderId="60" xfId="11" applyNumberFormat="1" applyFont="1" applyFill="1" applyBorder="1" applyAlignment="1">
      <alignment vertical="center"/>
    </xf>
    <xf numFmtId="172" fontId="27" fillId="12" borderId="12" xfId="11" applyNumberFormat="1" applyFont="1" applyFill="1" applyBorder="1" applyAlignment="1">
      <alignment vertical="center"/>
    </xf>
    <xf numFmtId="172" fontId="27" fillId="12" borderId="56" xfId="11" applyNumberFormat="1" applyFont="1" applyFill="1" applyBorder="1" applyAlignment="1">
      <alignment vertical="center"/>
    </xf>
    <xf numFmtId="172" fontId="27" fillId="12" borderId="60" xfId="11" applyNumberFormat="1" applyFont="1" applyFill="1" applyBorder="1" applyAlignment="1">
      <alignment vertical="center"/>
    </xf>
    <xf numFmtId="2" fontId="27" fillId="12" borderId="85" xfId="11" applyNumberFormat="1" applyFont="1" applyFill="1" applyBorder="1" applyAlignment="1">
      <alignment vertical="center"/>
    </xf>
    <xf numFmtId="2" fontId="27" fillId="12" borderId="70" xfId="11" applyNumberFormat="1" applyFont="1" applyFill="1" applyBorder="1" applyAlignment="1">
      <alignment vertical="center"/>
    </xf>
    <xf numFmtId="2" fontId="27" fillId="12" borderId="1" xfId="11" applyNumberFormat="1" applyFont="1" applyFill="1" applyBorder="1" applyAlignment="1">
      <alignment vertical="center"/>
    </xf>
    <xf numFmtId="0" fontId="27" fillId="0" borderId="0" xfId="11" applyFont="1" applyAlignment="1">
      <alignment vertical="center" wrapText="1" shrinkToFit="1"/>
    </xf>
    <xf numFmtId="0" fontId="31" fillId="0" borderId="0" xfId="0" applyFont="1"/>
    <xf numFmtId="2" fontId="27" fillId="0" borderId="0" xfId="11" applyNumberFormat="1" applyFont="1" applyAlignment="1">
      <alignment horizontal="center" vertical="center"/>
    </xf>
    <xf numFmtId="165" fontId="4" fillId="12" borderId="85" xfId="10" applyNumberFormat="1" applyFill="1" applyBorder="1"/>
    <xf numFmtId="165" fontId="4" fillId="12" borderId="1" xfId="10" applyNumberFormat="1" applyFill="1" applyBorder="1"/>
    <xf numFmtId="165" fontId="4" fillId="12" borderId="12" xfId="10" applyNumberFormat="1" applyFill="1" applyBorder="1"/>
    <xf numFmtId="0" fontId="6" fillId="5" borderId="0" xfId="0" applyFont="1" applyFill="1" applyAlignment="1">
      <alignment horizontal="center" vertical="center"/>
    </xf>
    <xf numFmtId="3" fontId="27" fillId="5" borderId="0" xfId="6" applyNumberFormat="1" applyFont="1" applyFill="1"/>
    <xf numFmtId="4" fontId="27" fillId="5" borderId="0" xfId="6" applyNumberFormat="1" applyFont="1" applyFill="1"/>
    <xf numFmtId="173" fontId="27" fillId="5" borderId="0" xfId="6" applyNumberFormat="1" applyFont="1" applyFill="1"/>
    <xf numFmtId="0" fontId="22" fillId="0" borderId="85" xfId="0" applyFont="1" applyBorder="1"/>
    <xf numFmtId="4" fontId="22" fillId="0" borderId="85" xfId="0" applyNumberFormat="1" applyFont="1" applyBorder="1" applyAlignment="1">
      <alignment horizontal="right" indent="1"/>
    </xf>
    <xf numFmtId="0" fontId="50" fillId="5" borderId="5" xfId="0" applyFont="1" applyFill="1" applyBorder="1" applyAlignment="1">
      <alignment vertical="center" wrapText="1"/>
    </xf>
    <xf numFmtId="0" fontId="28" fillId="0" borderId="5" xfId="0" applyFont="1" applyBorder="1" applyAlignment="1">
      <alignment vertical="center" wrapText="1"/>
    </xf>
    <xf numFmtId="3" fontId="27" fillId="13" borderId="1" xfId="1" applyNumberFormat="1" applyFont="1" applyFill="1" applyBorder="1" applyAlignment="1">
      <alignment horizontal="center"/>
    </xf>
    <xf numFmtId="4" fontId="27" fillId="0" borderId="82" xfId="0" applyNumberFormat="1" applyFont="1" applyBorder="1" applyAlignment="1">
      <alignment horizontal="right" vertical="center"/>
    </xf>
    <xf numFmtId="0" fontId="27" fillId="0" borderId="84" xfId="0" applyFont="1" applyBorder="1" applyAlignment="1">
      <alignment horizontal="center" vertical="center" wrapText="1"/>
    </xf>
    <xf numFmtId="0" fontId="27" fillId="0" borderId="84" xfId="1" applyFont="1" applyBorder="1" applyAlignment="1">
      <alignment horizontal="center" vertical="center" wrapText="1"/>
    </xf>
    <xf numFmtId="0" fontId="27" fillId="0" borderId="85" xfId="0" applyFont="1" applyBorder="1" applyAlignment="1">
      <alignment horizontal="center"/>
    </xf>
    <xf numFmtId="0" fontId="27" fillId="0" borderId="88" xfId="0" applyFont="1" applyBorder="1" applyAlignment="1">
      <alignment horizontal="center" vertical="center"/>
    </xf>
    <xf numFmtId="0" fontId="27" fillId="0" borderId="12" xfId="1" applyFont="1" applyBorder="1" applyAlignment="1">
      <alignment horizontal="center" vertical="center" wrapText="1"/>
    </xf>
    <xf numFmtId="2" fontId="27" fillId="12" borderId="12" xfId="11" applyNumberFormat="1" applyFont="1" applyFill="1" applyBorder="1" applyAlignment="1">
      <alignment horizontal="center" vertical="center"/>
    </xf>
    <xf numFmtId="2" fontId="27" fillId="12" borderId="1" xfId="11" applyNumberFormat="1" applyFont="1" applyFill="1" applyBorder="1" applyAlignment="1">
      <alignment horizontal="center" vertical="center"/>
    </xf>
    <xf numFmtId="2" fontId="27" fillId="14" borderId="12" xfId="11" applyNumberFormat="1" applyFont="1" applyFill="1" applyBorder="1" applyAlignment="1">
      <alignment horizontal="center" vertical="center"/>
    </xf>
    <xf numFmtId="2" fontId="27" fillId="14" borderId="1" xfId="11" applyNumberFormat="1" applyFont="1" applyFill="1" applyBorder="1" applyAlignment="1">
      <alignment horizontal="center" vertical="center"/>
    </xf>
    <xf numFmtId="2" fontId="27" fillId="14" borderId="12" xfId="11" applyNumberFormat="1" applyFont="1" applyFill="1" applyBorder="1" applyAlignment="1">
      <alignment vertical="center"/>
    </xf>
    <xf numFmtId="2" fontId="27" fillId="14" borderId="44" xfId="11" applyNumberFormat="1" applyFont="1" applyFill="1" applyBorder="1" applyAlignment="1">
      <alignment vertical="center"/>
    </xf>
    <xf numFmtId="2" fontId="27" fillId="14" borderId="56" xfId="11" applyNumberFormat="1" applyFont="1" applyFill="1" applyBorder="1" applyAlignment="1">
      <alignment vertical="center"/>
    </xf>
    <xf numFmtId="2" fontId="27" fillId="15" borderId="12" xfId="11" applyNumberFormat="1" applyFont="1" applyFill="1" applyBorder="1" applyAlignment="1">
      <alignment horizontal="center" vertical="center"/>
    </xf>
    <xf numFmtId="0" fontId="50" fillId="0" borderId="0" xfId="0" applyFont="1" applyAlignment="1">
      <alignment horizontal="center" vertical="center" wrapText="1"/>
    </xf>
    <xf numFmtId="0" fontId="50" fillId="0" borderId="66"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78" xfId="0" applyFont="1" applyBorder="1" applyAlignment="1">
      <alignment horizontal="center" vertical="center" wrapText="1"/>
    </xf>
    <xf numFmtId="0" fontId="50" fillId="0" borderId="82" xfId="0" applyFont="1" applyBorder="1" applyAlignment="1">
      <alignment horizontal="center" vertical="center" wrapText="1"/>
    </xf>
    <xf numFmtId="0" fontId="50" fillId="0" borderId="84" xfId="0" applyFont="1" applyBorder="1" applyAlignment="1">
      <alignment horizontal="center" vertical="center" wrapText="1"/>
    </xf>
    <xf numFmtId="0" fontId="50" fillId="0" borderId="66" xfId="11" applyFont="1" applyBorder="1" applyAlignment="1">
      <alignment horizontal="center" vertical="center" wrapText="1"/>
    </xf>
    <xf numFmtId="0" fontId="50" fillId="0" borderId="12" xfId="11" applyFont="1" applyBorder="1" applyAlignment="1">
      <alignment horizontal="center" vertical="center" wrapText="1"/>
    </xf>
    <xf numFmtId="0" fontId="52" fillId="0" borderId="84" xfId="0" applyFont="1" applyBorder="1" applyAlignment="1">
      <alignment horizontal="center"/>
    </xf>
    <xf numFmtId="0" fontId="51" fillId="0" borderId="88" xfId="0" applyFont="1" applyBorder="1" applyAlignment="1">
      <alignment horizontal="centerContinuous"/>
    </xf>
    <xf numFmtId="0" fontId="50" fillId="0" borderId="70" xfId="0" applyFont="1" applyBorder="1" applyAlignment="1">
      <alignment horizontal="center" vertical="center" wrapText="1"/>
    </xf>
    <xf numFmtId="2" fontId="27" fillId="0" borderId="70" xfId="11" applyNumberFormat="1" applyFont="1" applyBorder="1" applyAlignment="1">
      <alignment horizontal="center" vertical="center"/>
    </xf>
    <xf numFmtId="0" fontId="50" fillId="0" borderId="44" xfId="0" applyFont="1" applyBorder="1" applyAlignment="1">
      <alignment horizontal="center" vertical="center" wrapText="1"/>
    </xf>
    <xf numFmtId="2" fontId="27" fillId="0" borderId="44" xfId="11" applyNumberFormat="1" applyFont="1" applyBorder="1" applyAlignment="1">
      <alignment horizontal="center" vertical="center"/>
    </xf>
    <xf numFmtId="0" fontId="50" fillId="0" borderId="3" xfId="0" applyFont="1" applyBorder="1" applyAlignment="1">
      <alignment horizontal="center" vertical="center" wrapText="1"/>
    </xf>
    <xf numFmtId="0" fontId="50" fillId="0" borderId="6" xfId="0" applyFont="1" applyBorder="1" applyAlignment="1">
      <alignment horizontal="center" vertical="center" wrapText="1"/>
    </xf>
    <xf numFmtId="168" fontId="56" fillId="0" borderId="6" xfId="0" applyNumberFormat="1" applyFont="1" applyBorder="1" applyAlignment="1" applyProtection="1">
      <alignment horizontal="center" vertical="center"/>
      <protection locked="0"/>
    </xf>
    <xf numFmtId="168" fontId="56" fillId="0" borderId="12" xfId="0" applyNumberFormat="1" applyFont="1" applyBorder="1" applyAlignment="1" applyProtection="1">
      <alignment horizontal="center" vertical="center"/>
      <protection locked="0"/>
    </xf>
    <xf numFmtId="2" fontId="27" fillId="12" borderId="66" xfId="11" applyNumberFormat="1" applyFont="1" applyFill="1" applyBorder="1" applyAlignment="1">
      <alignment vertical="center"/>
    </xf>
    <xf numFmtId="0" fontId="4" fillId="0" borderId="0" xfId="0" applyFont="1" applyAlignment="1">
      <alignment horizontal="center" vertical="center"/>
    </xf>
    <xf numFmtId="0" fontId="57" fillId="0" borderId="0" xfId="1" applyFont="1"/>
    <xf numFmtId="0" fontId="4" fillId="0" borderId="0" xfId="0" applyFont="1" applyAlignment="1">
      <alignment horizontal="center"/>
    </xf>
    <xf numFmtId="4" fontId="4" fillId="0" borderId="0" xfId="0" applyNumberFormat="1" applyFont="1" applyAlignment="1">
      <alignment horizontal="right" vertical="center"/>
    </xf>
    <xf numFmtId="0" fontId="27" fillId="0" borderId="0" xfId="1" applyFont="1" applyAlignment="1">
      <alignment horizontal="center" vertical="center" wrapText="1"/>
    </xf>
    <xf numFmtId="0" fontId="27" fillId="0" borderId="0" xfId="0" applyFont="1" applyAlignment="1">
      <alignment horizontal="center"/>
    </xf>
    <xf numFmtId="0" fontId="27" fillId="0" borderId="0" xfId="0" applyFont="1" applyAlignment="1">
      <alignment horizontal="center" vertical="center"/>
    </xf>
    <xf numFmtId="4" fontId="27" fillId="0" borderId="0" xfId="0" applyNumberFormat="1" applyFont="1" applyAlignment="1">
      <alignment horizontal="right" vertical="center"/>
    </xf>
    <xf numFmtId="0" fontId="32" fillId="5" borderId="0" xfId="6" applyFont="1" applyFill="1"/>
    <xf numFmtId="0" fontId="0" fillId="0" borderId="0" xfId="0" applyAlignment="1">
      <alignment horizontal="left" vertical="top"/>
    </xf>
    <xf numFmtId="0" fontId="0" fillId="17" borderId="96" xfId="0" applyFill="1" applyBorder="1" applyAlignment="1">
      <alignment horizontal="left" wrapText="1"/>
    </xf>
    <xf numFmtId="0" fontId="64" fillId="0" borderId="97" xfId="0" applyFont="1" applyBorder="1" applyAlignment="1">
      <alignment horizontal="left" vertical="top" wrapText="1" indent="1"/>
    </xf>
    <xf numFmtId="0" fontId="64" fillId="0" borderId="97" xfId="0" applyFont="1" applyBorder="1" applyAlignment="1">
      <alignment horizontal="center" vertical="top" wrapText="1"/>
    </xf>
    <xf numFmtId="0" fontId="64" fillId="0" borderId="98" xfId="0" applyFont="1" applyBorder="1" applyAlignment="1">
      <alignment horizontal="center" vertical="top" wrapText="1"/>
    </xf>
    <xf numFmtId="0" fontId="65" fillId="0" borderId="96" xfId="0" applyFont="1" applyBorder="1" applyAlignment="1">
      <alignment horizontal="center" vertical="top" wrapText="1"/>
    </xf>
    <xf numFmtId="2" fontId="66" fillId="0" borderId="96" xfId="0" applyNumberFormat="1" applyFont="1" applyBorder="1" applyAlignment="1">
      <alignment horizontal="right" vertical="top" shrinkToFit="1"/>
    </xf>
    <xf numFmtId="0" fontId="68" fillId="0" borderId="97" xfId="0" applyFont="1" applyBorder="1" applyAlignment="1">
      <alignment horizontal="center" vertical="top" wrapText="1"/>
    </xf>
    <xf numFmtId="0" fontId="68" fillId="0" borderId="98" xfId="0" applyFont="1" applyBorder="1" applyAlignment="1">
      <alignment horizontal="center" vertical="top" wrapText="1"/>
    </xf>
    <xf numFmtId="0" fontId="67" fillId="0" borderId="97" xfId="0" applyFont="1" applyBorder="1" applyAlignment="1">
      <alignment horizontal="center" vertical="top" wrapText="1"/>
    </xf>
    <xf numFmtId="0" fontId="67" fillId="0" borderId="98" xfId="0" applyFont="1" applyBorder="1" applyAlignment="1">
      <alignment horizontal="center" vertical="top" wrapText="1"/>
    </xf>
    <xf numFmtId="0" fontId="67" fillId="0" borderId="107" xfId="0" applyFont="1" applyBorder="1" applyAlignment="1">
      <alignment horizontal="center" vertical="top" wrapText="1"/>
    </xf>
    <xf numFmtId="0" fontId="67" fillId="0" borderId="96" xfId="0" applyFont="1" applyBorder="1" applyAlignment="1">
      <alignment horizontal="center" vertical="top" wrapText="1"/>
    </xf>
    <xf numFmtId="0" fontId="67" fillId="0" borderId="96" xfId="0" applyFont="1" applyBorder="1" applyAlignment="1">
      <alignment horizontal="right" vertical="top" wrapText="1" indent="2"/>
    </xf>
    <xf numFmtId="0" fontId="17" fillId="0" borderId="85" xfId="2" applyFont="1" applyBorder="1" applyAlignment="1">
      <alignment horizontal="center" vertical="center" wrapText="1"/>
    </xf>
    <xf numFmtId="0" fontId="3" fillId="0" borderId="85" xfId="9" applyBorder="1"/>
    <xf numFmtId="0" fontId="17" fillId="0" borderId="85" xfId="2" applyFont="1" applyBorder="1" applyAlignment="1">
      <alignment horizontal="center"/>
    </xf>
    <xf numFmtId="0" fontId="16" fillId="0" borderId="85" xfId="2" applyFont="1" applyBorder="1" applyAlignment="1">
      <alignment horizontal="center" vertical="center" wrapText="1"/>
    </xf>
    <xf numFmtId="0" fontId="16" fillId="0" borderId="85" xfId="1" applyFont="1" applyBorder="1" applyAlignment="1">
      <alignment horizontal="center" vertical="center" wrapText="1"/>
    </xf>
    <xf numFmtId="0" fontId="16" fillId="0" borderId="92" xfId="2" applyFont="1" applyBorder="1" applyAlignment="1">
      <alignment vertical="center" wrapText="1"/>
    </xf>
    <xf numFmtId="0" fontId="16" fillId="0" borderId="6" xfId="2" applyFont="1" applyBorder="1" applyAlignment="1">
      <alignment vertical="center" wrapText="1"/>
    </xf>
    <xf numFmtId="0" fontId="16" fillId="0" borderId="108" xfId="2" applyFont="1" applyBorder="1" applyAlignment="1">
      <alignment vertical="center" wrapText="1"/>
    </xf>
    <xf numFmtId="0" fontId="0" fillId="0" borderId="97" xfId="0" applyBorder="1" applyAlignment="1">
      <alignment horizontal="left" vertical="top" wrapText="1"/>
    </xf>
    <xf numFmtId="0" fontId="67" fillId="0" borderId="98" xfId="0" applyFont="1" applyBorder="1" applyAlignment="1">
      <alignment horizontal="left" vertical="top" wrapText="1"/>
    </xf>
    <xf numFmtId="0" fontId="0" fillId="0" borderId="107" xfId="0" applyBorder="1" applyAlignment="1">
      <alignment horizontal="left" wrapText="1"/>
    </xf>
    <xf numFmtId="0" fontId="0" fillId="0" borderId="107" xfId="0" applyBorder="1" applyAlignment="1">
      <alignment horizontal="left" vertical="center" wrapText="1"/>
    </xf>
    <xf numFmtId="0" fontId="0" fillId="0" borderId="98" xfId="0" applyBorder="1" applyAlignment="1">
      <alignment horizontal="left" wrapText="1"/>
    </xf>
    <xf numFmtId="0" fontId="67" fillId="0" borderId="97" xfId="0" applyFont="1" applyBorder="1" applyAlignment="1">
      <alignment horizontal="left" vertical="top" wrapText="1"/>
    </xf>
    <xf numFmtId="0" fontId="0" fillId="0" borderId="98" xfId="0" applyBorder="1" applyAlignment="1">
      <alignment horizontal="left" vertical="center" wrapText="1"/>
    </xf>
    <xf numFmtId="0" fontId="0" fillId="0" borderId="98" xfId="0" applyBorder="1" applyAlignment="1">
      <alignment horizontal="left" vertical="top" wrapText="1"/>
    </xf>
    <xf numFmtId="0" fontId="68" fillId="0" borderId="102" xfId="0" applyFont="1" applyBorder="1" applyAlignment="1">
      <alignment vertical="top" wrapText="1"/>
    </xf>
    <xf numFmtId="0" fontId="68" fillId="0" borderId="104" xfId="0" applyFont="1" applyBorder="1" applyAlignment="1">
      <alignment vertical="top" wrapText="1"/>
    </xf>
    <xf numFmtId="0" fontId="67" fillId="0" borderId="102" xfId="0" applyFont="1" applyBorder="1" applyAlignment="1">
      <alignment vertical="top" wrapText="1"/>
    </xf>
    <xf numFmtId="0" fontId="67" fillId="0" borderId="104" xfId="0" applyFont="1" applyBorder="1" applyAlignment="1">
      <alignment vertical="top" wrapText="1"/>
    </xf>
    <xf numFmtId="0" fontId="17" fillId="0" borderId="97" xfId="0" applyFont="1" applyBorder="1" applyAlignment="1">
      <alignment horizontal="left" vertical="top" wrapText="1" indent="1"/>
    </xf>
    <xf numFmtId="0" fontId="17" fillId="0" borderId="97" xfId="0" applyFont="1" applyBorder="1" applyAlignment="1">
      <alignment horizontal="center" vertical="top" wrapText="1"/>
    </xf>
    <xf numFmtId="0" fontId="17" fillId="0" borderId="98" xfId="0" applyFont="1" applyBorder="1" applyAlignment="1">
      <alignment horizontal="center" vertical="top" wrapText="1"/>
    </xf>
    <xf numFmtId="0" fontId="16" fillId="0" borderId="96" xfId="0" applyFont="1" applyBorder="1" applyAlignment="1">
      <alignment horizontal="center" vertical="top" wrapText="1"/>
    </xf>
    <xf numFmtId="2" fontId="59" fillId="0" borderId="96" xfId="0" applyNumberFormat="1" applyFont="1" applyBorder="1" applyAlignment="1">
      <alignment horizontal="right" vertical="top" shrinkToFit="1"/>
    </xf>
    <xf numFmtId="0" fontId="64" fillId="0" borderId="98" xfId="0" applyFont="1" applyBorder="1" applyAlignment="1">
      <alignment horizontal="left" vertical="top" wrapText="1" indent="2"/>
    </xf>
    <xf numFmtId="0" fontId="0" fillId="19" borderId="0" xfId="0" applyFill="1"/>
    <xf numFmtId="170" fontId="0" fillId="19" borderId="0" xfId="0" applyNumberFormat="1" applyFill="1"/>
    <xf numFmtId="0" fontId="27" fillId="19" borderId="0" xfId="6" applyFont="1" applyFill="1"/>
    <xf numFmtId="0" fontId="48" fillId="19" borderId="0" xfId="6" applyFont="1" applyFill="1"/>
    <xf numFmtId="0" fontId="48" fillId="0" borderId="0" xfId="6" applyFont="1"/>
    <xf numFmtId="3" fontId="27" fillId="0" borderId="0" xfId="6" applyNumberFormat="1" applyFont="1"/>
    <xf numFmtId="0" fontId="0" fillId="5" borderId="0" xfId="0" applyFill="1" applyAlignment="1">
      <alignment wrapText="1"/>
    </xf>
    <xf numFmtId="0" fontId="6" fillId="19" borderId="0" xfId="0" applyFont="1" applyFill="1" applyAlignment="1">
      <alignment horizontal="center" vertical="center"/>
    </xf>
    <xf numFmtId="4" fontId="27" fillId="5" borderId="0" xfId="1" applyNumberFormat="1" applyFont="1" applyFill="1" applyAlignment="1">
      <alignment horizontal="center" vertical="center"/>
    </xf>
    <xf numFmtId="4" fontId="27" fillId="0" borderId="0" xfId="0" applyNumberFormat="1" applyFont="1"/>
    <xf numFmtId="0" fontId="32" fillId="19" borderId="0" xfId="6" applyFont="1" applyFill="1"/>
    <xf numFmtId="0" fontId="27" fillId="19" borderId="0" xfId="0" applyFont="1" applyFill="1"/>
    <xf numFmtId="0" fontId="11" fillId="0" borderId="3"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12" xfId="1" quotePrefix="1" applyFont="1" applyBorder="1" applyAlignment="1">
      <alignment horizontal="center" vertical="center" wrapText="1"/>
    </xf>
    <xf numFmtId="0" fontId="69" fillId="0" borderId="3" xfId="1" applyFont="1" applyBorder="1" applyAlignment="1">
      <alignment horizontal="center" vertical="center" wrapText="1"/>
    </xf>
    <xf numFmtId="2" fontId="66" fillId="0" borderId="96" xfId="0" applyNumberFormat="1" applyFont="1" applyBorder="1" applyAlignment="1">
      <alignment horizontal="center" vertical="top" shrinkToFit="1"/>
    </xf>
    <xf numFmtId="2" fontId="66" fillId="0" borderId="96" xfId="0" applyNumberFormat="1" applyFont="1" applyBorder="1" applyAlignment="1">
      <alignment horizontal="left" vertical="top" indent="2" shrinkToFit="1"/>
    </xf>
    <xf numFmtId="2" fontId="66" fillId="0" borderId="96" xfId="0" applyNumberFormat="1" applyFont="1" applyBorder="1" applyAlignment="1">
      <alignment horizontal="right" vertical="top" indent="1" shrinkToFit="1"/>
    </xf>
    <xf numFmtId="2" fontId="66" fillId="0" borderId="96" xfId="0" applyNumberFormat="1" applyFont="1" applyBorder="1" applyAlignment="1">
      <alignment horizontal="right" vertical="top" indent="2" shrinkToFit="1"/>
    </xf>
    <xf numFmtId="0" fontId="69" fillId="0" borderId="6" xfId="1" applyFont="1" applyBorder="1" applyAlignment="1">
      <alignment horizontal="center" vertical="center" wrapText="1"/>
    </xf>
    <xf numFmtId="0" fontId="69" fillId="0" borderId="12" xfId="68" applyFont="1" applyBorder="1"/>
    <xf numFmtId="0" fontId="69" fillId="0" borderId="12" xfId="1" applyFont="1" applyBorder="1" applyAlignment="1">
      <alignment horizontal="center" vertical="center" wrapText="1"/>
    </xf>
    <xf numFmtId="0" fontId="69" fillId="0" borderId="8" xfId="1" applyFont="1" applyBorder="1" applyAlignment="1">
      <alignment horizontal="center" vertical="center" wrapText="1"/>
    </xf>
    <xf numFmtId="0" fontId="69" fillId="0" borderId="82" xfId="1" applyFont="1" applyBorder="1" applyAlignment="1">
      <alignment horizontal="center" vertical="center" wrapText="1"/>
    </xf>
    <xf numFmtId="0" fontId="69" fillId="0" borderId="1" xfId="1" applyFont="1" applyBorder="1" applyAlignment="1">
      <alignment horizontal="center" vertical="center" wrapText="1"/>
    </xf>
    <xf numFmtId="0" fontId="69" fillId="0" borderId="0" xfId="1" applyFont="1" applyAlignment="1">
      <alignment horizontal="center" vertical="center" wrapText="1"/>
    </xf>
    <xf numFmtId="0" fontId="69" fillId="0" borderId="96" xfId="0" applyFont="1" applyBorder="1" applyAlignment="1">
      <alignment horizontal="left" wrapText="1"/>
    </xf>
    <xf numFmtId="2" fontId="66" fillId="0" borderId="96" xfId="0" applyNumberFormat="1" applyFont="1" applyBorder="1" applyAlignment="1">
      <alignment horizontal="left" vertical="top" indent="1" shrinkToFit="1"/>
    </xf>
    <xf numFmtId="0" fontId="17" fillId="0" borderId="102" xfId="0" applyFont="1" applyBorder="1" applyAlignment="1">
      <alignment vertical="top" wrapText="1"/>
    </xf>
    <xf numFmtId="0" fontId="17" fillId="0" borderId="104" xfId="0" applyFont="1" applyBorder="1" applyAlignment="1">
      <alignment vertical="top" wrapText="1"/>
    </xf>
    <xf numFmtId="0" fontId="16" fillId="0" borderId="99" xfId="0" applyFont="1" applyBorder="1" applyAlignment="1">
      <alignment horizontal="center" vertical="top" wrapText="1"/>
    </xf>
    <xf numFmtId="0" fontId="12" fillId="0" borderId="96" xfId="0" applyFont="1" applyBorder="1" applyAlignment="1">
      <alignment horizontal="center" vertical="top" wrapText="1"/>
    </xf>
    <xf numFmtId="0" fontId="64" fillId="0" borderId="97" xfId="184" applyFont="1" applyBorder="1" applyAlignment="1">
      <alignment horizontal="center" vertical="top" wrapText="1"/>
    </xf>
    <xf numFmtId="0" fontId="64" fillId="0" borderId="98" xfId="184" applyFont="1" applyBorder="1" applyAlignment="1">
      <alignment horizontal="left" vertical="top" wrapText="1" indent="2"/>
    </xf>
    <xf numFmtId="0" fontId="64" fillId="0" borderId="98" xfId="184" applyFont="1" applyBorder="1" applyAlignment="1">
      <alignment horizontal="center" vertical="top" wrapText="1"/>
    </xf>
    <xf numFmtId="174" fontId="72" fillId="0" borderId="98" xfId="184" applyNumberFormat="1" applyFont="1" applyBorder="1" applyAlignment="1">
      <alignment horizontal="center" vertical="top" shrinkToFit="1"/>
    </xf>
    <xf numFmtId="0" fontId="65" fillId="0" borderId="96" xfId="184" applyFont="1" applyBorder="1" applyAlignment="1">
      <alignment horizontal="center" vertical="top" wrapText="1"/>
    </xf>
    <xf numFmtId="1" fontId="66" fillId="0" borderId="96" xfId="184" applyNumberFormat="1" applyFont="1" applyBorder="1" applyAlignment="1">
      <alignment horizontal="right" vertical="top" shrinkToFit="1"/>
    </xf>
    <xf numFmtId="0" fontId="64" fillId="0" borderId="97" xfId="184" applyFont="1" applyBorder="1" applyAlignment="1">
      <alignment horizontal="left" vertical="top" wrapText="1" indent="2"/>
    </xf>
    <xf numFmtId="0" fontId="73" fillId="18" borderId="96" xfId="184" applyFont="1" applyFill="1" applyBorder="1" applyAlignment="1">
      <alignment horizontal="left" wrapText="1"/>
    </xf>
    <xf numFmtId="0" fontId="64" fillId="0" borderId="102" xfId="0" applyFont="1" applyBorder="1" applyAlignment="1">
      <alignment horizontal="left" vertical="top" wrapText="1" indent="1"/>
    </xf>
    <xf numFmtId="174" fontId="72" fillId="0" borderId="98" xfId="0" applyNumberFormat="1" applyFont="1" applyBorder="1" applyAlignment="1">
      <alignment horizontal="center" vertical="top" shrinkToFit="1"/>
    </xf>
    <xf numFmtId="0" fontId="64" fillId="0" borderId="104" xfId="0" applyFont="1" applyBorder="1" applyAlignment="1">
      <alignment horizontal="center" vertical="top" wrapText="1"/>
    </xf>
    <xf numFmtId="1" fontId="66" fillId="0" borderId="96" xfId="0" applyNumberFormat="1" applyFont="1" applyBorder="1" applyAlignment="1">
      <alignment horizontal="right" vertical="top" shrinkToFit="1"/>
    </xf>
    <xf numFmtId="1" fontId="66" fillId="0" borderId="99" xfId="0" applyNumberFormat="1" applyFont="1" applyBorder="1" applyAlignment="1">
      <alignment horizontal="right" vertical="top" shrinkToFit="1"/>
    </xf>
    <xf numFmtId="3" fontId="66" fillId="0" borderId="96" xfId="0" applyNumberFormat="1" applyFont="1" applyBorder="1" applyAlignment="1">
      <alignment horizontal="right" vertical="top" shrinkToFit="1"/>
    </xf>
    <xf numFmtId="3" fontId="66" fillId="0" borderId="99" xfId="0" applyNumberFormat="1" applyFont="1" applyBorder="1" applyAlignment="1">
      <alignment horizontal="right" vertical="top" shrinkToFit="1"/>
    </xf>
    <xf numFmtId="0" fontId="65" fillId="0" borderId="99" xfId="0" applyFont="1" applyBorder="1" applyAlignment="1">
      <alignment horizontal="center" vertical="top" wrapText="1"/>
    </xf>
    <xf numFmtId="0" fontId="65" fillId="0" borderId="96" xfId="0" applyFont="1" applyBorder="1" applyAlignment="1">
      <alignment horizontal="right" vertical="top" wrapText="1" indent="1"/>
    </xf>
    <xf numFmtId="0" fontId="69" fillId="17" borderId="96" xfId="0" applyFont="1" applyFill="1" applyBorder="1" applyAlignment="1">
      <alignment horizontal="left" wrapText="1"/>
    </xf>
    <xf numFmtId="0" fontId="69" fillId="18" borderId="96" xfId="0" applyFont="1" applyFill="1" applyBorder="1" applyAlignment="1">
      <alignment horizontal="left" wrapText="1"/>
    </xf>
    <xf numFmtId="0" fontId="34" fillId="0" borderId="107" xfId="0" applyFont="1" applyBorder="1" applyAlignment="1">
      <alignment vertical="top" wrapText="1"/>
    </xf>
    <xf numFmtId="0" fontId="34" fillId="0" borderId="96" xfId="0" applyFont="1" applyBorder="1" applyAlignment="1">
      <alignment vertical="top" wrapText="1"/>
    </xf>
    <xf numFmtId="0" fontId="73" fillId="17" borderId="96" xfId="0" applyFont="1" applyFill="1" applyBorder="1" applyAlignment="1">
      <alignment vertical="top" wrapText="1"/>
    </xf>
    <xf numFmtId="3" fontId="75" fillId="0" borderId="96" xfId="0" applyNumberFormat="1" applyFont="1" applyBorder="1" applyAlignment="1">
      <alignment vertical="top" wrapText="1"/>
    </xf>
    <xf numFmtId="0" fontId="34" fillId="0" borderId="98" xfId="0" applyFont="1" applyBorder="1" applyAlignment="1">
      <alignment vertical="top" wrapText="1"/>
    </xf>
    <xf numFmtId="0" fontId="34" fillId="0" borderId="103" xfId="0" applyFont="1" applyBorder="1" applyAlignment="1">
      <alignment vertical="top" wrapText="1"/>
    </xf>
    <xf numFmtId="0" fontId="34" fillId="0" borderId="0" xfId="0" applyFont="1" applyAlignment="1">
      <alignment vertical="top" wrapText="1"/>
    </xf>
    <xf numFmtId="0" fontId="11" fillId="0" borderId="97" xfId="0" applyFont="1" applyBorder="1" applyAlignment="1">
      <alignment horizontal="left" vertical="top" wrapText="1" indent="2"/>
    </xf>
    <xf numFmtId="0" fontId="11" fillId="0" borderId="97" xfId="0" applyFont="1" applyBorder="1" applyAlignment="1">
      <alignment horizontal="left" vertical="top" wrapText="1" indent="1"/>
    </xf>
    <xf numFmtId="0" fontId="11" fillId="0" borderId="97" xfId="0" applyFont="1" applyBorder="1" applyAlignment="1">
      <alignment horizontal="left" vertical="top" wrapText="1"/>
    </xf>
    <xf numFmtId="0" fontId="11" fillId="0" borderId="97" xfId="0" applyFont="1" applyBorder="1" applyAlignment="1">
      <alignment horizontal="left" vertical="top" wrapText="1" indent="3"/>
    </xf>
    <xf numFmtId="0" fontId="11" fillId="0" borderId="97" xfId="0" applyFont="1" applyBorder="1" applyAlignment="1">
      <alignment horizontal="center" vertical="top" wrapText="1"/>
    </xf>
    <xf numFmtId="0" fontId="11" fillId="0" borderId="97" xfId="0" applyFont="1" applyBorder="1" applyAlignment="1">
      <alignment horizontal="right" vertical="top" wrapText="1"/>
    </xf>
    <xf numFmtId="0" fontId="11" fillId="0" borderId="98" xfId="0" applyFont="1" applyBorder="1" applyAlignment="1">
      <alignment horizontal="left" vertical="top" wrapText="1" indent="2"/>
    </xf>
    <xf numFmtId="0" fontId="11" fillId="0" borderId="98" xfId="0" applyFont="1" applyBorder="1" applyAlignment="1">
      <alignment horizontal="left" vertical="top" wrapText="1" indent="1"/>
    </xf>
    <xf numFmtId="0" fontId="11" fillId="0" borderId="98" xfId="0" applyFont="1" applyBorder="1" applyAlignment="1">
      <alignment horizontal="left" vertical="top" wrapText="1"/>
    </xf>
    <xf numFmtId="0" fontId="11" fillId="0" borderId="98" xfId="0" applyFont="1" applyBorder="1" applyAlignment="1">
      <alignment horizontal="center" vertical="top" wrapText="1"/>
    </xf>
    <xf numFmtId="174" fontId="76" fillId="0" borderId="98" xfId="0" applyNumberFormat="1" applyFont="1" applyBorder="1" applyAlignment="1">
      <alignment horizontal="center" vertical="top" shrinkToFit="1"/>
    </xf>
    <xf numFmtId="0" fontId="34" fillId="0" borderId="97" xfId="0" applyFont="1" applyBorder="1" applyAlignment="1">
      <alignment horizontal="left" vertical="top" wrapText="1" indent="1"/>
    </xf>
    <xf numFmtId="0" fontId="34" fillId="0" borderId="97" xfId="0" applyFont="1" applyBorder="1" applyAlignment="1">
      <alignment horizontal="center" vertical="top" wrapText="1"/>
    </xf>
    <xf numFmtId="0" fontId="34" fillId="0" borderId="97" xfId="0" applyFont="1" applyBorder="1" applyAlignment="1">
      <alignment horizontal="left" vertical="top" wrapText="1" indent="3"/>
    </xf>
    <xf numFmtId="0" fontId="34" fillId="0" borderId="96" xfId="0" applyFont="1" applyBorder="1" applyAlignment="1">
      <alignment horizontal="center" vertical="top" wrapText="1"/>
    </xf>
    <xf numFmtId="1" fontId="75" fillId="0" borderId="96" xfId="0" applyNumberFormat="1" applyFont="1" applyBorder="1" applyAlignment="1">
      <alignment horizontal="right" vertical="top" shrinkToFit="1"/>
    </xf>
    <xf numFmtId="0" fontId="34" fillId="0" borderId="107" xfId="0" applyFont="1" applyBorder="1" applyAlignment="1">
      <alignment horizontal="left" vertical="top" wrapText="1" indent="1"/>
    </xf>
    <xf numFmtId="0" fontId="34" fillId="0" borderId="107" xfId="0" applyFont="1" applyBorder="1" applyAlignment="1">
      <alignment horizontal="center" vertical="top" wrapText="1"/>
    </xf>
    <xf numFmtId="0" fontId="34" fillId="0" borderId="107" xfId="0" applyFont="1" applyBorder="1" applyAlignment="1">
      <alignment horizontal="left" vertical="top" wrapText="1" indent="3"/>
    </xf>
    <xf numFmtId="0" fontId="69" fillId="0" borderId="96" xfId="0" applyFont="1" applyBorder="1" applyAlignment="1">
      <alignment horizontal="center" vertical="top" wrapText="1"/>
    </xf>
    <xf numFmtId="0" fontId="34" fillId="0" borderId="107" xfId="0" applyFont="1" applyBorder="1" applyAlignment="1">
      <alignment horizontal="center" vertical="top" shrinkToFit="1"/>
    </xf>
    <xf numFmtId="0" fontId="34" fillId="0" borderId="98" xfId="0" applyFont="1" applyBorder="1" applyAlignment="1">
      <alignment horizontal="center" vertical="top" wrapText="1"/>
    </xf>
    <xf numFmtId="0" fontId="69" fillId="0" borderId="96" xfId="0" applyFont="1" applyBorder="1" applyAlignment="1">
      <alignment vertical="top" wrapText="1"/>
    </xf>
    <xf numFmtId="1" fontId="75" fillId="0" borderId="96" xfId="0" applyNumberFormat="1" applyFont="1" applyBorder="1" applyAlignment="1">
      <alignment vertical="top" wrapText="1"/>
    </xf>
    <xf numFmtId="0" fontId="34" fillId="0" borderId="97" xfId="0" applyFont="1" applyBorder="1" applyAlignment="1">
      <alignment vertical="top" wrapText="1"/>
    </xf>
    <xf numFmtId="0" fontId="69" fillId="17" borderId="96" xfId="0" applyFont="1" applyFill="1" applyBorder="1" applyAlignment="1">
      <alignment vertical="top" wrapText="1"/>
    </xf>
    <xf numFmtId="0" fontId="64" fillId="0" borderId="102" xfId="0" applyFont="1" applyBorder="1" applyAlignment="1">
      <alignment horizontal="center" vertical="top" wrapText="1"/>
    </xf>
    <xf numFmtId="0" fontId="65" fillId="0" borderId="97" xfId="0" applyFont="1" applyBorder="1" applyAlignment="1">
      <alignment horizontal="center" vertical="top" wrapText="1"/>
    </xf>
    <xf numFmtId="0" fontId="65" fillId="0" borderId="98" xfId="0" applyFont="1" applyBorder="1" applyAlignment="1">
      <alignment horizontal="center" vertical="top" wrapText="1"/>
    </xf>
    <xf numFmtId="0" fontId="65" fillId="0" borderId="0" xfId="0" applyFont="1" applyAlignment="1">
      <alignment horizontal="left" vertical="top" wrapText="1"/>
    </xf>
    <xf numFmtId="0" fontId="64" fillId="0" borderId="97" xfId="0" applyFont="1" applyBorder="1" applyAlignment="1">
      <alignment horizontal="left" vertical="top" wrapText="1" indent="2"/>
    </xf>
    <xf numFmtId="0" fontId="65" fillId="0" borderId="85" xfId="0" applyFont="1" applyBorder="1" applyAlignment="1">
      <alignment horizontal="left" vertical="top" wrapText="1"/>
    </xf>
    <xf numFmtId="0" fontId="69" fillId="5" borderId="85" xfId="6" applyFont="1" applyFill="1" applyBorder="1"/>
    <xf numFmtId="2" fontId="66" fillId="0" borderId="0" xfId="0" applyNumberFormat="1" applyFont="1" applyAlignment="1">
      <alignment horizontal="center" vertical="top" shrinkToFit="1"/>
    </xf>
    <xf numFmtId="2" fontId="66" fillId="0" borderId="0" xfId="0" applyNumberFormat="1" applyFont="1" applyAlignment="1">
      <alignment horizontal="left" vertical="top" indent="2" shrinkToFit="1"/>
    </xf>
    <xf numFmtId="2" fontId="66" fillId="0" borderId="0" xfId="0" applyNumberFormat="1" applyFont="1" applyAlignment="1">
      <alignment horizontal="left" vertical="top" indent="1" shrinkToFit="1"/>
    </xf>
    <xf numFmtId="2" fontId="66" fillId="0" borderId="85" xfId="0" applyNumberFormat="1" applyFont="1" applyBorder="1" applyAlignment="1">
      <alignment horizontal="center" vertical="top" shrinkToFit="1"/>
    </xf>
    <xf numFmtId="2" fontId="66" fillId="0" borderId="85" xfId="0" applyNumberFormat="1" applyFont="1" applyBorder="1" applyAlignment="1">
      <alignment horizontal="left" vertical="top" indent="2" shrinkToFit="1"/>
    </xf>
    <xf numFmtId="2" fontId="66" fillId="0" borderId="85" xfId="0" applyNumberFormat="1" applyFont="1" applyBorder="1" applyAlignment="1">
      <alignment horizontal="left" vertical="top" indent="1" shrinkToFit="1"/>
    </xf>
    <xf numFmtId="0" fontId="11" fillId="0" borderId="85" xfId="68" applyFont="1" applyBorder="1"/>
    <xf numFmtId="0" fontId="69" fillId="0" borderId="85" xfId="68" applyFont="1" applyBorder="1"/>
    <xf numFmtId="0" fontId="69" fillId="0" borderId="85" xfId="1" applyFont="1" applyBorder="1" applyAlignment="1">
      <alignment horizontal="center" vertical="center"/>
    </xf>
    <xf numFmtId="0" fontId="69" fillId="0" borderId="85" xfId="1" applyFont="1" applyBorder="1" applyAlignment="1">
      <alignment horizontal="center" vertical="center" wrapText="1"/>
    </xf>
    <xf numFmtId="0" fontId="65" fillId="0" borderId="85" xfId="0" applyFont="1" applyBorder="1" applyAlignment="1">
      <alignment horizontal="center" vertical="top" wrapText="1"/>
    </xf>
    <xf numFmtId="0" fontId="69" fillId="0" borderId="85" xfId="0" applyFont="1" applyBorder="1"/>
    <xf numFmtId="0" fontId="77" fillId="0" borderId="0" xfId="68" applyFont="1"/>
    <xf numFmtId="0" fontId="69" fillId="11" borderId="0" xfId="0" applyFont="1" applyFill="1"/>
    <xf numFmtId="0" fontId="69" fillId="0" borderId="0" xfId="0" applyFont="1"/>
    <xf numFmtId="0" fontId="78" fillId="0" borderId="0" xfId="1" applyFont="1"/>
    <xf numFmtId="0" fontId="69" fillId="0" borderId="0" xfId="1" applyFont="1"/>
    <xf numFmtId="0" fontId="69" fillId="5" borderId="0" xfId="6" applyFont="1" applyFill="1"/>
    <xf numFmtId="0" fontId="64" fillId="0" borderId="102" xfId="0" applyFont="1" applyBorder="1" applyAlignment="1">
      <alignment horizontal="left" vertical="top" wrapText="1" indent="2"/>
    </xf>
    <xf numFmtId="174" fontId="72" fillId="0" borderId="104" xfId="0" applyNumberFormat="1" applyFont="1" applyBorder="1" applyAlignment="1">
      <alignment horizontal="center" vertical="top" shrinkToFit="1"/>
    </xf>
    <xf numFmtId="0" fontId="69" fillId="18" borderId="99" xfId="0" applyFont="1" applyFill="1" applyBorder="1" applyAlignment="1">
      <alignment horizontal="left" wrapText="1"/>
    </xf>
    <xf numFmtId="0" fontId="79" fillId="0" borderId="0" xfId="18" applyFont="1"/>
    <xf numFmtId="0" fontId="79" fillId="0" borderId="0" xfId="21" applyFont="1"/>
    <xf numFmtId="0" fontId="11" fillId="0" borderId="2" xfId="1" applyFont="1" applyBorder="1" applyAlignment="1">
      <alignment horizontal="center" vertical="center" wrapText="1"/>
    </xf>
    <xf numFmtId="0" fontId="11" fillId="0" borderId="5" xfId="1" applyFont="1" applyBorder="1" applyAlignment="1">
      <alignment horizontal="center" vertical="center" wrapText="1"/>
    </xf>
    <xf numFmtId="0" fontId="69" fillId="0" borderId="3" xfId="1" applyFont="1" applyBorder="1" applyAlignment="1">
      <alignment horizontal="center" vertical="center"/>
    </xf>
    <xf numFmtId="0" fontId="69" fillId="0" borderId="24" xfId="1" applyFont="1" applyBorder="1" applyAlignment="1">
      <alignment horizontal="center" vertical="center"/>
    </xf>
    <xf numFmtId="0" fontId="69" fillId="0" borderId="16" xfId="1" applyFont="1" applyBorder="1" applyAlignment="1">
      <alignment horizontal="center" vertical="center"/>
    </xf>
    <xf numFmtId="0" fontId="69" fillId="0" borderId="1" xfId="1" applyFont="1" applyBorder="1" applyAlignment="1">
      <alignment horizontal="center"/>
    </xf>
    <xf numFmtId="3" fontId="69" fillId="0" borderId="1" xfId="1" applyNumberFormat="1" applyFont="1" applyBorder="1"/>
    <xf numFmtId="0" fontId="69" fillId="0" borderId="12" xfId="1" applyFont="1" applyBorder="1" applyAlignment="1">
      <alignment horizontal="center" vertical="center"/>
    </xf>
    <xf numFmtId="0" fontId="69" fillId="0" borderId="36" xfId="1" applyFont="1" applyBorder="1" applyAlignment="1">
      <alignment horizontal="center" vertical="center"/>
    </xf>
    <xf numFmtId="0" fontId="69" fillId="0" borderId="37" xfId="1" applyFont="1" applyBorder="1" applyAlignment="1">
      <alignment horizontal="center" vertical="center"/>
    </xf>
    <xf numFmtId="0" fontId="69" fillId="0" borderId="0" xfId="6" applyFont="1"/>
    <xf numFmtId="0" fontId="11" fillId="0" borderId="85" xfId="1" applyFont="1" applyBorder="1" applyAlignment="1">
      <alignment horizontal="center" vertical="center" wrapText="1"/>
    </xf>
    <xf numFmtId="0" fontId="69" fillId="0" borderId="12" xfId="23" applyFont="1" applyBorder="1"/>
    <xf numFmtId="0" fontId="69" fillId="0" borderId="5" xfId="23" applyFont="1" applyBorder="1"/>
    <xf numFmtId="0" fontId="11" fillId="0" borderId="12" xfId="23" applyFont="1" applyBorder="1" applyAlignment="1">
      <alignment horizontal="center"/>
    </xf>
    <xf numFmtId="0" fontId="11" fillId="0" borderId="9" xfId="23" applyFont="1" applyBorder="1" applyAlignment="1">
      <alignment horizontal="center"/>
    </xf>
    <xf numFmtId="0" fontId="69" fillId="0" borderId="8" xfId="1" applyFont="1" applyBorder="1" applyAlignment="1">
      <alignment horizontal="center" vertical="center"/>
    </xf>
    <xf numFmtId="0" fontId="69" fillId="0" borderId="13" xfId="1" applyFont="1" applyBorder="1" applyAlignment="1">
      <alignment horizontal="center"/>
    </xf>
    <xf numFmtId="0" fontId="69" fillId="0" borderId="6" xfId="1" applyFont="1" applyBorder="1" applyAlignment="1">
      <alignment horizontal="center" vertical="center"/>
    </xf>
    <xf numFmtId="3" fontId="69" fillId="0" borderId="85" xfId="1" applyNumberFormat="1" applyFont="1" applyBorder="1"/>
    <xf numFmtId="0" fontId="69" fillId="0" borderId="2" xfId="1" applyFont="1" applyBorder="1" applyAlignment="1">
      <alignment horizontal="center" vertical="center"/>
    </xf>
    <xf numFmtId="0" fontId="69" fillId="0" borderId="14" xfId="1" applyFont="1" applyBorder="1" applyAlignment="1">
      <alignment horizontal="center" vertical="center"/>
    </xf>
    <xf numFmtId="0" fontId="69" fillId="0" borderId="0" xfId="1" applyFont="1" applyAlignment="1">
      <alignment horizontal="center"/>
    </xf>
    <xf numFmtId="0" fontId="11" fillId="0" borderId="1" xfId="1" applyFont="1" applyBorder="1" applyAlignment="1">
      <alignment horizontal="center" vertical="center" wrapText="1"/>
    </xf>
    <xf numFmtId="0" fontId="69" fillId="0" borderId="15" xfId="25" applyFont="1" applyBorder="1" applyAlignment="1">
      <alignment vertical="center" wrapText="1"/>
    </xf>
    <xf numFmtId="0" fontId="69" fillId="0" borderId="26" xfId="25" applyFont="1" applyBorder="1" applyAlignment="1">
      <alignment vertical="center"/>
    </xf>
    <xf numFmtId="0" fontId="69" fillId="0" borderId="3" xfId="25" applyFont="1" applyBorder="1" applyAlignment="1">
      <alignment horizontal="center" vertical="center"/>
    </xf>
    <xf numFmtId="0" fontId="69" fillId="0" borderId="1" xfId="25" applyFont="1" applyBorder="1" applyAlignment="1">
      <alignment vertical="center"/>
    </xf>
    <xf numFmtId="0" fontId="69" fillId="0" borderId="0" xfId="0" applyFont="1" applyAlignment="1">
      <alignment horizontal="left" vertical="top"/>
    </xf>
    <xf numFmtId="3" fontId="69" fillId="5" borderId="0" xfId="6" applyNumberFormat="1" applyFont="1" applyFill="1"/>
    <xf numFmtId="0" fontId="69" fillId="0" borderId="17" xfId="25" applyFont="1" applyBorder="1" applyAlignment="1">
      <alignment vertical="center" wrapText="1"/>
    </xf>
    <xf numFmtId="0" fontId="69" fillId="0" borderId="31" xfId="25" applyFont="1" applyBorder="1" applyAlignment="1">
      <alignment vertical="center"/>
    </xf>
    <xf numFmtId="0" fontId="69" fillId="0" borderId="12" xfId="25" applyFont="1" applyBorder="1" applyAlignment="1">
      <alignment horizontal="center" vertical="center"/>
    </xf>
    <xf numFmtId="0" fontId="69" fillId="0" borderId="6" xfId="25" applyFont="1" applyBorder="1" applyAlignment="1">
      <alignment horizontal="center" vertical="center"/>
    </xf>
    <xf numFmtId="0" fontId="69" fillId="0" borderId="30" xfId="25" applyFont="1" applyBorder="1" applyAlignment="1">
      <alignment vertical="center"/>
    </xf>
    <xf numFmtId="0" fontId="69" fillId="0" borderId="27" xfId="25" applyFont="1" applyBorder="1" applyAlignment="1">
      <alignment vertical="center"/>
    </xf>
    <xf numFmtId="0" fontId="69" fillId="0" borderId="1" xfId="25" applyFont="1" applyBorder="1" applyAlignment="1">
      <alignment horizontal="center" vertical="center"/>
    </xf>
    <xf numFmtId="0" fontId="69" fillId="0" borderId="29" xfId="25" applyFont="1" applyBorder="1" applyAlignment="1">
      <alignment vertical="center" wrapText="1"/>
    </xf>
    <xf numFmtId="0" fontId="69" fillId="0" borderId="18" xfId="25" applyFont="1" applyBorder="1" applyAlignment="1">
      <alignment vertical="center" wrapText="1"/>
    </xf>
    <xf numFmtId="0" fontId="69" fillId="0" borderId="3" xfId="25" applyFont="1" applyBorder="1" applyAlignment="1">
      <alignment vertical="center"/>
    </xf>
    <xf numFmtId="0" fontId="69" fillId="0" borderId="12" xfId="25" applyFont="1" applyBorder="1" applyAlignment="1">
      <alignment vertical="center"/>
    </xf>
    <xf numFmtId="0" fontId="69" fillId="0" borderId="3" xfId="25" applyFont="1" applyBorder="1" applyAlignment="1">
      <alignment vertical="center" wrapText="1"/>
    </xf>
    <xf numFmtId="0" fontId="69" fillId="0" borderId="0" xfId="25" applyFont="1" applyAlignment="1">
      <alignment vertical="center"/>
    </xf>
    <xf numFmtId="0" fontId="69" fillId="0" borderId="12" xfId="25" applyFont="1" applyBorder="1" applyAlignment="1">
      <alignment vertical="center" wrapText="1"/>
    </xf>
    <xf numFmtId="3" fontId="69" fillId="0" borderId="0" xfId="25" applyNumberFormat="1" applyFont="1" applyAlignment="1">
      <alignment vertical="center"/>
    </xf>
    <xf numFmtId="0" fontId="69" fillId="0" borderId="22" xfId="25" applyFont="1" applyBorder="1" applyAlignment="1">
      <alignment vertical="center" wrapText="1"/>
    </xf>
    <xf numFmtId="0" fontId="69" fillId="0" borderId="14" xfId="25" applyFont="1" applyBorder="1" applyAlignment="1">
      <alignment vertical="center"/>
    </xf>
    <xf numFmtId="0" fontId="69" fillId="0" borderId="13" xfId="25" applyFont="1" applyBorder="1" applyAlignment="1">
      <alignment horizontal="center" vertical="center"/>
    </xf>
    <xf numFmtId="0" fontId="69" fillId="0" borderId="28" xfId="25" applyFont="1" applyBorder="1" applyAlignment="1">
      <alignment vertical="center" wrapText="1"/>
    </xf>
    <xf numFmtId="0" fontId="69" fillId="0" borderId="32" xfId="25" applyFont="1" applyBorder="1" applyAlignment="1">
      <alignment vertical="center" wrapText="1"/>
    </xf>
    <xf numFmtId="0" fontId="69" fillId="0" borderId="2" xfId="25" applyFont="1" applyBorder="1" applyAlignment="1">
      <alignment vertical="center"/>
    </xf>
    <xf numFmtId="0" fontId="69" fillId="0" borderId="4" xfId="25" applyFont="1" applyBorder="1" applyAlignment="1">
      <alignment horizontal="center" vertical="center"/>
    </xf>
    <xf numFmtId="0" fontId="69" fillId="0" borderId="13" xfId="25" applyFont="1" applyBorder="1" applyAlignment="1">
      <alignment vertical="center"/>
    </xf>
    <xf numFmtId="0" fontId="69" fillId="0" borderId="20" xfId="25" applyFont="1" applyBorder="1" applyAlignment="1">
      <alignment vertical="center" wrapText="1"/>
    </xf>
    <xf numFmtId="0" fontId="69" fillId="0" borderId="9" xfId="25" applyFont="1" applyBorder="1" applyAlignment="1">
      <alignment vertical="center"/>
    </xf>
    <xf numFmtId="0" fontId="69" fillId="0" borderId="10" xfId="25" applyFont="1" applyBorder="1" applyAlignment="1">
      <alignment horizontal="center" vertical="center"/>
    </xf>
    <xf numFmtId="0" fontId="79" fillId="0" borderId="0" xfId="27" applyFont="1"/>
    <xf numFmtId="0" fontId="11" fillId="0" borderId="14" xfId="1" applyFont="1" applyBorder="1" applyAlignment="1">
      <alignment horizontal="center" vertical="center"/>
    </xf>
    <xf numFmtId="0" fontId="69" fillId="0" borderId="14" xfId="1" applyFont="1" applyBorder="1" applyAlignment="1">
      <alignment vertical="center"/>
    </xf>
    <xf numFmtId="3" fontId="69" fillId="0" borderId="1" xfId="1" applyNumberFormat="1" applyFont="1" applyBorder="1" applyAlignment="1">
      <alignment vertical="center"/>
    </xf>
    <xf numFmtId="0" fontId="69" fillId="0" borderId="9" xfId="1" applyFont="1" applyBorder="1" applyAlignment="1">
      <alignment vertical="center"/>
    </xf>
    <xf numFmtId="0" fontId="69" fillId="0" borderId="9" xfId="1" applyFont="1" applyBorder="1" applyAlignment="1">
      <alignment horizontal="center" vertical="center"/>
    </xf>
    <xf numFmtId="0" fontId="69" fillId="0" borderId="1" xfId="1" applyFont="1" applyBorder="1" applyAlignment="1">
      <alignment vertical="center"/>
    </xf>
    <xf numFmtId="0" fontId="69" fillId="0" borderId="0" xfId="1" applyFont="1" applyAlignment="1">
      <alignment vertical="center"/>
    </xf>
    <xf numFmtId="0" fontId="69" fillId="0" borderId="0" xfId="1" applyFont="1" applyAlignment="1">
      <alignment horizontal="center" vertical="center"/>
    </xf>
    <xf numFmtId="3" fontId="69" fillId="0" borderId="0" xfId="1" applyNumberFormat="1" applyFont="1" applyAlignment="1">
      <alignment vertical="center"/>
    </xf>
    <xf numFmtId="0" fontId="69" fillId="6" borderId="0" xfId="6" applyFont="1" applyFill="1"/>
    <xf numFmtId="0" fontId="79" fillId="0" borderId="0" xfId="29" applyFont="1"/>
    <xf numFmtId="0" fontId="64" fillId="0" borderId="98" xfId="0" applyFont="1" applyBorder="1" applyAlignment="1">
      <alignment horizontal="left" vertical="top" wrapText="1" indent="3"/>
    </xf>
    <xf numFmtId="0" fontId="65" fillId="0" borderId="96" xfId="0" applyFont="1" applyBorder="1" applyAlignment="1">
      <alignment horizontal="right" vertical="top" wrapText="1" indent="2"/>
    </xf>
    <xf numFmtId="0" fontId="69" fillId="0" borderId="0" xfId="29" applyFont="1"/>
    <xf numFmtId="0" fontId="11" fillId="0" borderId="5" xfId="1" quotePrefix="1" applyFont="1" applyBorder="1" applyAlignment="1">
      <alignment horizontal="center" vertical="center" wrapText="1"/>
    </xf>
    <xf numFmtId="0" fontId="11" fillId="0" borderId="6" xfId="1" quotePrefix="1" applyFont="1" applyBorder="1" applyAlignment="1">
      <alignment horizontal="center" vertical="center" wrapText="1"/>
    </xf>
    <xf numFmtId="4" fontId="69" fillId="0" borderId="1" xfId="1" applyNumberFormat="1" applyFont="1" applyBorder="1"/>
    <xf numFmtId="0" fontId="69" fillId="0" borderId="5" xfId="1" applyFont="1" applyBorder="1" applyAlignment="1">
      <alignment horizontal="center" vertical="center"/>
    </xf>
    <xf numFmtId="0" fontId="69" fillId="0" borderId="85" xfId="1" applyFont="1" applyBorder="1" applyAlignment="1">
      <alignment horizontal="center"/>
    </xf>
    <xf numFmtId="4" fontId="69" fillId="0" borderId="85" xfId="1" applyNumberFormat="1" applyFont="1" applyBorder="1"/>
    <xf numFmtId="0" fontId="69" fillId="0" borderId="21" xfId="1" applyFont="1" applyBorder="1" applyAlignment="1">
      <alignment horizontal="center" vertical="center"/>
    </xf>
    <xf numFmtId="0" fontId="69" fillId="0" borderId="23" xfId="1" applyFont="1" applyBorder="1" applyAlignment="1">
      <alignment horizontal="center" vertical="center" wrapText="1"/>
    </xf>
    <xf numFmtId="0" fontId="69" fillId="0" borderId="15" xfId="1" applyFont="1" applyBorder="1" applyAlignment="1">
      <alignment horizontal="center" vertical="center"/>
    </xf>
    <xf numFmtId="0" fontId="69" fillId="0" borderId="22" xfId="1" applyFont="1" applyBorder="1" applyAlignment="1">
      <alignment horizontal="center" vertical="center"/>
    </xf>
    <xf numFmtId="4" fontId="69" fillId="4" borderId="1" xfId="1" applyNumberFormat="1" applyFont="1" applyFill="1" applyBorder="1"/>
    <xf numFmtId="0" fontId="69" fillId="0" borderId="34" xfId="1" applyFont="1" applyBorder="1" applyAlignment="1">
      <alignment horizontal="center" vertical="center"/>
    </xf>
    <xf numFmtId="0" fontId="69" fillId="0" borderId="35" xfId="1" applyFont="1" applyBorder="1" applyAlignment="1">
      <alignment horizontal="center" vertical="center" wrapText="1"/>
    </xf>
    <xf numFmtId="0" fontId="69" fillId="0" borderId="0" xfId="1" applyFont="1" applyAlignment="1">
      <alignment horizontal="left" vertical="center"/>
    </xf>
    <xf numFmtId="4" fontId="69" fillId="0" borderId="0" xfId="1" applyNumberFormat="1" applyFont="1"/>
    <xf numFmtId="4" fontId="69" fillId="0" borderId="85" xfId="1" applyNumberFormat="1" applyFont="1" applyBorder="1" applyAlignment="1">
      <alignment vertical="center"/>
    </xf>
    <xf numFmtId="0" fontId="79" fillId="0" borderId="0" xfId="31" applyFont="1"/>
    <xf numFmtId="0" fontId="11" fillId="0" borderId="9" xfId="1" quotePrefix="1" applyFont="1" applyBorder="1" applyAlignment="1">
      <alignment horizontal="center" vertical="center" wrapText="1"/>
    </xf>
    <xf numFmtId="0" fontId="69" fillId="0" borderId="25" xfId="1" applyFont="1" applyBorder="1" applyAlignment="1">
      <alignment horizontal="center" vertical="center"/>
    </xf>
    <xf numFmtId="0" fontId="69" fillId="0" borderId="18" xfId="1" applyFont="1" applyBorder="1" applyAlignment="1">
      <alignment horizontal="center" vertical="center"/>
    </xf>
    <xf numFmtId="4" fontId="69" fillId="13" borderId="1" xfId="1" applyNumberFormat="1" applyFont="1" applyFill="1" applyBorder="1"/>
    <xf numFmtId="0" fontId="69" fillId="0" borderId="19" xfId="1" applyFont="1" applyBorder="1" applyAlignment="1">
      <alignment horizontal="center" vertical="center"/>
    </xf>
    <xf numFmtId="171" fontId="69" fillId="0" borderId="0" xfId="6" applyNumberFormat="1" applyFont="1"/>
    <xf numFmtId="0" fontId="11" fillId="0" borderId="8" xfId="1" applyFont="1" applyBorder="1" applyAlignment="1">
      <alignment horizontal="center" vertical="center" wrapText="1"/>
    </xf>
    <xf numFmtId="0" fontId="69" fillId="0" borderId="12" xfId="39" applyFont="1" applyBorder="1"/>
    <xf numFmtId="0" fontId="69" fillId="0" borderId="6" xfId="39" applyFont="1" applyBorder="1"/>
    <xf numFmtId="0" fontId="69" fillId="0" borderId="5" xfId="39" applyFont="1" applyBorder="1"/>
    <xf numFmtId="0" fontId="11" fillId="0" borderId="11" xfId="39" applyFont="1" applyBorder="1" applyAlignment="1">
      <alignment horizontal="center"/>
    </xf>
    <xf numFmtId="0" fontId="11" fillId="0" borderId="9" xfId="39" applyFont="1" applyBorder="1" applyAlignment="1">
      <alignment horizontal="center"/>
    </xf>
    <xf numFmtId="0" fontId="69" fillId="0" borderId="108" xfId="0" applyFont="1" applyBorder="1"/>
    <xf numFmtId="0" fontId="69" fillId="0" borderId="108" xfId="6" applyFont="1" applyBorder="1"/>
    <xf numFmtId="0" fontId="69" fillId="0" borderId="4" xfId="1" applyFont="1" applyBorder="1" applyAlignment="1">
      <alignment horizontal="center" vertical="center"/>
    </xf>
    <xf numFmtId="0" fontId="69" fillId="0" borderId="85" xfId="6" applyFont="1" applyBorder="1"/>
    <xf numFmtId="0" fontId="69" fillId="0" borderId="13" xfId="1" applyFont="1" applyBorder="1" applyAlignment="1">
      <alignment horizontal="center" vertical="center"/>
    </xf>
    <xf numFmtId="0" fontId="69" fillId="0" borderId="0" xfId="68" applyFont="1"/>
    <xf numFmtId="0" fontId="11" fillId="0" borderId="0" xfId="0" applyFont="1" applyAlignment="1">
      <alignment vertical="center"/>
    </xf>
    <xf numFmtId="0" fontId="11" fillId="0" borderId="0" xfId="0" applyFont="1" applyAlignment="1">
      <alignment horizontal="center" vertical="center" wrapText="1"/>
    </xf>
    <xf numFmtId="0" fontId="11" fillId="0" borderId="12" xfId="1" applyFont="1" applyBorder="1" applyAlignment="1">
      <alignment horizontal="center" vertical="center" wrapText="1"/>
    </xf>
    <xf numFmtId="0" fontId="11" fillId="0" borderId="11" xfId="1" applyFont="1" applyBorder="1" applyAlignment="1">
      <alignment horizontal="center" vertical="center" wrapText="1"/>
    </xf>
    <xf numFmtId="0" fontId="69" fillId="0" borderId="6" xfId="68" applyFont="1" applyBorder="1"/>
    <xf numFmtId="0" fontId="69" fillId="0" borderId="33" xfId="1" applyFont="1" applyBorder="1" applyAlignment="1">
      <alignment horizontal="center" vertical="center" wrapText="1"/>
    </xf>
    <xf numFmtId="0" fontId="69" fillId="0" borderId="23" xfId="1" applyFont="1" applyBorder="1" applyAlignment="1">
      <alignment horizontal="center" vertical="center"/>
    </xf>
    <xf numFmtId="0" fontId="69" fillId="0" borderId="11" xfId="1" applyFont="1" applyBorder="1" applyAlignment="1">
      <alignment horizontal="center" vertical="center"/>
    </xf>
    <xf numFmtId="0" fontId="69" fillId="0" borderId="35" xfId="1" applyFont="1" applyBorder="1" applyAlignment="1">
      <alignment horizontal="center" vertical="center"/>
    </xf>
    <xf numFmtId="0" fontId="79" fillId="0" borderId="0" xfId="68" applyFont="1"/>
    <xf numFmtId="0" fontId="69" fillId="0" borderId="0" xfId="0" applyFont="1" applyAlignment="1">
      <alignment horizontal="center" vertical="center" wrapText="1"/>
    </xf>
    <xf numFmtId="0" fontId="69" fillId="0" borderId="1" xfId="1" applyFont="1" applyBorder="1" applyAlignment="1">
      <alignment horizontal="center" vertical="center"/>
    </xf>
    <xf numFmtId="4" fontId="69" fillId="0" borderId="0" xfId="1" applyNumberFormat="1" applyFont="1" applyAlignment="1">
      <alignment vertical="center"/>
    </xf>
    <xf numFmtId="0" fontId="69" fillId="0" borderId="1" xfId="68" applyFont="1" applyBorder="1" applyAlignment="1">
      <alignment horizontal="center"/>
    </xf>
    <xf numFmtId="0" fontId="69" fillId="0" borderId="5" xfId="68" applyFont="1" applyBorder="1"/>
    <xf numFmtId="0" fontId="64" fillId="0" borderId="96" xfId="0" applyFont="1" applyBorder="1" applyAlignment="1">
      <alignment horizontal="center" vertical="top" wrapText="1"/>
    </xf>
    <xf numFmtId="0" fontId="64" fillId="0" borderId="96" xfId="0" applyFont="1" applyBorder="1" applyAlignment="1">
      <alignment horizontal="left" vertical="top" wrapText="1" indent="2"/>
    </xf>
    <xf numFmtId="0" fontId="11" fillId="0" borderId="12" xfId="68" applyFont="1" applyBorder="1" applyAlignment="1">
      <alignment horizontal="center"/>
    </xf>
    <xf numFmtId="0" fontId="11" fillId="0" borderId="9" xfId="68" applyFont="1" applyBorder="1" applyAlignment="1">
      <alignment horizontal="center"/>
    </xf>
    <xf numFmtId="0" fontId="65" fillId="0" borderId="0" xfId="0" applyFont="1" applyAlignment="1">
      <alignment horizontal="center" vertical="top" wrapText="1"/>
    </xf>
    <xf numFmtId="0" fontId="81" fillId="0" borderId="0" xfId="0" applyFont="1" applyAlignment="1">
      <alignment vertical="top" wrapText="1"/>
    </xf>
    <xf numFmtId="0" fontId="57" fillId="0" borderId="0" xfId="68" applyFont="1"/>
    <xf numFmtId="0" fontId="83" fillId="5" borderId="3" xfId="1" applyFont="1" applyFill="1" applyBorder="1" applyAlignment="1">
      <alignment horizontal="center" vertical="center" wrapText="1"/>
    </xf>
    <xf numFmtId="0" fontId="83" fillId="5" borderId="6" xfId="1" applyFont="1" applyFill="1" applyBorder="1" applyAlignment="1">
      <alignment horizontal="center" vertical="center" wrapText="1"/>
    </xf>
    <xf numFmtId="0" fontId="83" fillId="5" borderId="6" xfId="1" quotePrefix="1" applyFont="1" applyFill="1" applyBorder="1" applyAlignment="1">
      <alignment horizontal="center" vertical="center" wrapText="1"/>
    </xf>
    <xf numFmtId="0" fontId="34" fillId="5" borderId="83" xfId="1" applyFont="1" applyFill="1" applyBorder="1" applyAlignment="1">
      <alignment horizontal="center" vertical="center"/>
    </xf>
    <xf numFmtId="0" fontId="34" fillId="5" borderId="3" xfId="1" applyFont="1" applyFill="1" applyBorder="1" applyAlignment="1">
      <alignment horizontal="center" vertical="center"/>
    </xf>
    <xf numFmtId="0" fontId="34" fillId="5" borderId="3" xfId="1" applyFont="1" applyFill="1" applyBorder="1" applyAlignment="1">
      <alignment horizontal="center" vertical="center" wrapText="1"/>
    </xf>
    <xf numFmtId="0" fontId="34" fillId="5" borderId="13" xfId="1" applyFont="1" applyFill="1" applyBorder="1" applyAlignment="1">
      <alignment horizontal="center" vertical="center"/>
    </xf>
    <xf numFmtId="3" fontId="34" fillId="5" borderId="1" xfId="1" applyNumberFormat="1" applyFont="1" applyFill="1" applyBorder="1" applyAlignment="1">
      <alignment horizontal="center" vertical="center"/>
    </xf>
    <xf numFmtId="0" fontId="34" fillId="5" borderId="6" xfId="1" applyFont="1" applyFill="1" applyBorder="1" applyAlignment="1">
      <alignment horizontal="center" vertical="center"/>
    </xf>
    <xf numFmtId="0" fontId="34" fillId="5" borderId="7" xfId="1" applyFont="1" applyFill="1" applyBorder="1" applyAlignment="1">
      <alignment horizontal="center" vertical="center"/>
    </xf>
    <xf numFmtId="0" fontId="34" fillId="5" borderId="6" xfId="1" applyFont="1" applyFill="1" applyBorder="1" applyAlignment="1">
      <alignment horizontal="center" vertical="center" wrapText="1"/>
    </xf>
    <xf numFmtId="0" fontId="34" fillId="5" borderId="88" xfId="1" applyFont="1" applyFill="1" applyBorder="1" applyAlignment="1">
      <alignment horizontal="center" vertical="center"/>
    </xf>
    <xf numFmtId="0" fontId="34" fillId="5" borderId="7" xfId="0" applyFont="1" applyFill="1" applyBorder="1"/>
    <xf numFmtId="0" fontId="34" fillId="5" borderId="12" xfId="0" applyFont="1" applyFill="1" applyBorder="1"/>
    <xf numFmtId="3" fontId="34" fillId="16" borderId="1" xfId="1" applyNumberFormat="1" applyFont="1" applyFill="1" applyBorder="1" applyAlignment="1">
      <alignment horizontal="center" vertical="center"/>
    </xf>
    <xf numFmtId="0" fontId="34" fillId="5" borderId="12" xfId="1" applyFont="1" applyFill="1" applyBorder="1" applyAlignment="1">
      <alignment horizontal="center" vertical="center"/>
    </xf>
    <xf numFmtId="0" fontId="34" fillId="5" borderId="10" xfId="0" applyFont="1" applyFill="1" applyBorder="1"/>
    <xf numFmtId="0" fontId="34" fillId="5" borderId="12" xfId="1" applyFont="1" applyFill="1" applyBorder="1" applyAlignment="1">
      <alignment horizontal="center" vertical="center" wrapText="1"/>
    </xf>
    <xf numFmtId="0" fontId="34" fillId="5" borderId="1" xfId="1" applyFont="1" applyFill="1" applyBorder="1" applyAlignment="1">
      <alignment horizontal="center" vertical="center"/>
    </xf>
    <xf numFmtId="0" fontId="34" fillId="5" borderId="85" xfId="1" applyFont="1" applyFill="1" applyBorder="1" applyAlignment="1">
      <alignment horizontal="center" vertical="center"/>
    </xf>
    <xf numFmtId="0" fontId="34" fillId="5" borderId="85" xfId="0" applyFont="1" applyFill="1" applyBorder="1" applyAlignment="1">
      <alignment horizontal="center" vertical="center"/>
    </xf>
    <xf numFmtId="0" fontId="83" fillId="5" borderId="8" xfId="1" applyFont="1" applyFill="1" applyBorder="1" applyAlignment="1">
      <alignment horizontal="center" vertical="center" wrapText="1"/>
    </xf>
    <xf numFmtId="0" fontId="83" fillId="5" borderId="12" xfId="1" applyFont="1" applyFill="1" applyBorder="1" applyAlignment="1">
      <alignment horizontal="center" vertical="center" wrapText="1"/>
    </xf>
    <xf numFmtId="0" fontId="83" fillId="5" borderId="11" xfId="1" applyFont="1" applyFill="1" applyBorder="1" applyAlignment="1">
      <alignment horizontal="center" vertical="center" wrapText="1"/>
    </xf>
    <xf numFmtId="0" fontId="83" fillId="5" borderId="12" xfId="1" quotePrefix="1" applyFont="1" applyFill="1" applyBorder="1" applyAlignment="1">
      <alignment horizontal="center" vertical="center" wrapText="1"/>
    </xf>
    <xf numFmtId="0" fontId="34" fillId="0" borderId="3" xfId="1" applyFont="1" applyBorder="1" applyAlignment="1">
      <alignment horizontal="center" vertical="center"/>
    </xf>
    <xf numFmtId="0" fontId="34" fillId="0" borderId="8" xfId="1" applyFont="1" applyBorder="1" applyAlignment="1">
      <alignment horizontal="center" vertical="center"/>
    </xf>
    <xf numFmtId="0" fontId="34" fillId="0" borderId="3" xfId="1" applyFont="1" applyBorder="1" applyAlignment="1">
      <alignment horizontal="center" vertical="center" wrapText="1"/>
    </xf>
    <xf numFmtId="0" fontId="34" fillId="0" borderId="1" xfId="1" applyFont="1" applyBorder="1" applyAlignment="1">
      <alignment horizontal="center"/>
    </xf>
    <xf numFmtId="3" fontId="34" fillId="5" borderId="1" xfId="1" applyNumberFormat="1" applyFont="1" applyFill="1" applyBorder="1" applyAlignment="1">
      <alignment horizontal="center"/>
    </xf>
    <xf numFmtId="0" fontId="34" fillId="0" borderId="6" xfId="1" applyFont="1" applyBorder="1" applyAlignment="1">
      <alignment horizontal="center" vertical="center"/>
    </xf>
    <xf numFmtId="0" fontId="34" fillId="0" borderId="0" xfId="1" applyFont="1" applyAlignment="1">
      <alignment horizontal="center" vertical="center"/>
    </xf>
    <xf numFmtId="0" fontId="34" fillId="0" borderId="6" xfId="1" applyFont="1" applyBorder="1" applyAlignment="1">
      <alignment horizontal="center" vertical="center" wrapText="1"/>
    </xf>
    <xf numFmtId="0" fontId="34" fillId="0" borderId="66" xfId="1" applyFont="1" applyBorder="1" applyAlignment="1">
      <alignment horizontal="center" vertical="center"/>
    </xf>
    <xf numFmtId="0" fontId="34" fillId="0" borderId="66" xfId="1" applyFont="1" applyBorder="1" applyAlignment="1">
      <alignment horizontal="center" vertical="center" wrapText="1"/>
    </xf>
    <xf numFmtId="0" fontId="34" fillId="0" borderId="66" xfId="1" applyFont="1" applyBorder="1" applyAlignment="1">
      <alignment horizontal="center"/>
    </xf>
    <xf numFmtId="0" fontId="34" fillId="0" borderId="85" xfId="1" applyFont="1" applyBorder="1" applyAlignment="1">
      <alignment horizontal="center"/>
    </xf>
    <xf numFmtId="0" fontId="34" fillId="0" borderId="39" xfId="1" applyFont="1" applyBorder="1" applyAlignment="1">
      <alignment horizontal="center" vertical="center"/>
    </xf>
    <xf numFmtId="0" fontId="34" fillId="0" borderId="39" xfId="1" applyFont="1" applyBorder="1" applyAlignment="1">
      <alignment horizontal="center" vertical="center" wrapText="1"/>
    </xf>
    <xf numFmtId="3" fontId="34" fillId="16" borderId="1" xfId="1" applyNumberFormat="1" applyFont="1" applyFill="1" applyBorder="1" applyAlignment="1">
      <alignment horizontal="center"/>
    </xf>
    <xf numFmtId="0" fontId="34" fillId="0" borderId="1" xfId="0" applyFont="1" applyBorder="1" applyAlignment="1">
      <alignment horizontal="center"/>
    </xf>
    <xf numFmtId="0" fontId="34" fillId="0" borderId="12" xfId="1" applyFont="1" applyBorder="1" applyAlignment="1">
      <alignment horizontal="center" vertical="center"/>
    </xf>
    <xf numFmtId="0" fontId="34" fillId="0" borderId="11" xfId="1" applyFont="1" applyBorder="1" applyAlignment="1">
      <alignment horizontal="center" vertical="center"/>
    </xf>
    <xf numFmtId="0" fontId="34" fillId="0" borderId="40" xfId="1" applyFont="1" applyBorder="1" applyAlignment="1">
      <alignment horizontal="center" vertical="center"/>
    </xf>
    <xf numFmtId="0" fontId="34" fillId="0" borderId="40" xfId="1" applyFont="1" applyBorder="1" applyAlignment="1">
      <alignment horizontal="center" vertical="center" wrapText="1"/>
    </xf>
    <xf numFmtId="0" fontId="34" fillId="0" borderId="85" xfId="1" applyFont="1" applyBorder="1" applyAlignment="1">
      <alignment horizontal="center" vertical="center"/>
    </xf>
    <xf numFmtId="3" fontId="34" fillId="5" borderId="88" xfId="1" applyNumberFormat="1" applyFont="1" applyFill="1" applyBorder="1" applyAlignment="1">
      <alignment horizontal="center" vertical="center"/>
    </xf>
    <xf numFmtId="0" fontId="34" fillId="0" borderId="12" xfId="1" applyFont="1" applyBorder="1" applyAlignment="1">
      <alignment horizontal="center" vertical="center" wrapText="1"/>
    </xf>
    <xf numFmtId="0" fontId="83" fillId="5" borderId="2" xfId="1" applyFont="1" applyFill="1" applyBorder="1" applyAlignment="1">
      <alignment horizontal="center" vertical="center" wrapText="1"/>
    </xf>
    <xf numFmtId="0" fontId="83" fillId="5" borderId="5" xfId="1" applyFont="1" applyFill="1" applyBorder="1" applyAlignment="1">
      <alignment horizontal="center" vertical="center" wrapText="1"/>
    </xf>
    <xf numFmtId="0" fontId="83" fillId="5" borderId="9" xfId="1" quotePrefix="1" applyFont="1" applyFill="1" applyBorder="1" applyAlignment="1">
      <alignment horizontal="center" vertical="center" wrapText="1"/>
    </xf>
    <xf numFmtId="0" fontId="34" fillId="5" borderId="24" xfId="1" applyFont="1" applyFill="1" applyBorder="1" applyAlignment="1">
      <alignment horizontal="center" vertical="center"/>
    </xf>
    <xf numFmtId="0" fontId="34" fillId="5" borderId="16" xfId="1" applyFont="1" applyFill="1" applyBorder="1" applyAlignment="1">
      <alignment horizontal="center" vertical="center"/>
    </xf>
    <xf numFmtId="0" fontId="34" fillId="5" borderId="1" xfId="1" applyFont="1" applyFill="1" applyBorder="1" applyAlignment="1">
      <alignment horizontal="center"/>
    </xf>
    <xf numFmtId="0" fontId="34" fillId="5" borderId="25" xfId="1" applyFont="1" applyFill="1" applyBorder="1" applyAlignment="1">
      <alignment horizontal="center" vertical="center"/>
    </xf>
    <xf numFmtId="0" fontId="34" fillId="5" borderId="18" xfId="1" applyFont="1" applyFill="1" applyBorder="1" applyAlignment="1">
      <alignment horizontal="center" vertical="center"/>
    </xf>
    <xf numFmtId="0" fontId="34" fillId="5" borderId="36" xfId="1" applyFont="1" applyFill="1" applyBorder="1" applyAlignment="1">
      <alignment horizontal="center" vertical="center"/>
    </xf>
    <xf numFmtId="0" fontId="34" fillId="5" borderId="19" xfId="1" applyFont="1" applyFill="1" applyBorder="1" applyAlignment="1">
      <alignment horizontal="center" vertical="center"/>
    </xf>
    <xf numFmtId="0" fontId="34" fillId="5" borderId="37" xfId="1" applyFont="1" applyFill="1" applyBorder="1" applyAlignment="1">
      <alignment horizontal="center" vertical="center"/>
    </xf>
    <xf numFmtId="0" fontId="34" fillId="5" borderId="1" xfId="1" applyFont="1" applyFill="1" applyBorder="1" applyAlignment="1">
      <alignment horizontal="center" vertical="center" wrapText="1"/>
    </xf>
    <xf numFmtId="0" fontId="34" fillId="5" borderId="0" xfId="1" applyFont="1" applyFill="1"/>
    <xf numFmtId="0" fontId="83" fillId="5" borderId="66" xfId="1" applyFont="1" applyFill="1" applyBorder="1" applyAlignment="1">
      <alignment horizontal="center" vertical="center" wrapText="1"/>
    </xf>
    <xf numFmtId="0" fontId="34" fillId="5" borderId="12" xfId="23" applyFont="1" applyFill="1" applyBorder="1"/>
    <xf numFmtId="0" fontId="34" fillId="5" borderId="5" xfId="23" applyFont="1" applyFill="1" applyBorder="1"/>
    <xf numFmtId="0" fontId="83" fillId="5" borderId="12" xfId="23" applyFont="1" applyFill="1" applyBorder="1" applyAlignment="1">
      <alignment horizontal="center"/>
    </xf>
    <xf numFmtId="0" fontId="83" fillId="5" borderId="9" xfId="23" applyFont="1" applyFill="1" applyBorder="1" applyAlignment="1">
      <alignment horizontal="center"/>
    </xf>
    <xf numFmtId="0" fontId="34" fillId="5" borderId="12" xfId="23" applyFont="1" applyFill="1" applyBorder="1" applyAlignment="1">
      <alignment horizontal="center"/>
    </xf>
    <xf numFmtId="0" fontId="34" fillId="5" borderId="8" xfId="1" applyFont="1" applyFill="1" applyBorder="1" applyAlignment="1">
      <alignment horizontal="center" vertical="center"/>
    </xf>
    <xf numFmtId="0" fontId="34" fillId="5" borderId="13" xfId="1" applyFont="1" applyFill="1" applyBorder="1" applyAlignment="1">
      <alignment horizontal="center"/>
    </xf>
    <xf numFmtId="0" fontId="34" fillId="5" borderId="2" xfId="1" applyFont="1" applyFill="1" applyBorder="1" applyAlignment="1">
      <alignment horizontal="center" vertical="center"/>
    </xf>
    <xf numFmtId="0" fontId="34" fillId="5" borderId="14" xfId="1" applyFont="1" applyFill="1" applyBorder="1" applyAlignment="1">
      <alignment horizontal="center" vertical="center"/>
    </xf>
    <xf numFmtId="0" fontId="83" fillId="5" borderId="1" xfId="1" applyFont="1" applyFill="1" applyBorder="1" applyAlignment="1">
      <alignment horizontal="center" vertical="center" wrapText="1"/>
    </xf>
    <xf numFmtId="0" fontId="34" fillId="5" borderId="15" xfId="25" applyFont="1" applyFill="1" applyBorder="1" applyAlignment="1">
      <alignment vertical="center" wrapText="1"/>
    </xf>
    <xf numFmtId="0" fontId="34" fillId="5" borderId="26" xfId="25" applyFont="1" applyFill="1" applyBorder="1" applyAlignment="1">
      <alignment vertical="center"/>
    </xf>
    <xf numFmtId="0" fontId="34" fillId="5" borderId="3" xfId="25" applyFont="1" applyFill="1" applyBorder="1" applyAlignment="1">
      <alignment horizontal="center" vertical="center"/>
    </xf>
    <xf numFmtId="0" fontId="34" fillId="5" borderId="1" xfId="25" applyFont="1" applyFill="1" applyBorder="1" applyAlignment="1">
      <alignment vertical="center"/>
    </xf>
    <xf numFmtId="3" fontId="34" fillId="5" borderId="1" xfId="25" applyNumberFormat="1" applyFont="1" applyFill="1" applyBorder="1" applyAlignment="1">
      <alignment horizontal="center" vertical="center"/>
    </xf>
    <xf numFmtId="0" fontId="34" fillId="5" borderId="17" xfId="25" applyFont="1" applyFill="1" applyBorder="1" applyAlignment="1">
      <alignment vertical="center" wrapText="1"/>
    </xf>
    <xf numFmtId="0" fontId="34" fillId="5" borderId="31" xfId="25" applyFont="1" applyFill="1" applyBorder="1" applyAlignment="1">
      <alignment vertical="center"/>
    </xf>
    <xf numFmtId="0" fontId="34" fillId="5" borderId="12" xfId="25" applyFont="1" applyFill="1" applyBorder="1" applyAlignment="1">
      <alignment horizontal="center" vertical="center"/>
    </xf>
    <xf numFmtId="0" fontId="34" fillId="5" borderId="6" xfId="25" applyFont="1" applyFill="1" applyBorder="1" applyAlignment="1">
      <alignment horizontal="center" vertical="center"/>
    </xf>
    <xf numFmtId="0" fontId="34" fillId="5" borderId="30" xfId="25" applyFont="1" applyFill="1" applyBorder="1" applyAlignment="1">
      <alignment vertical="center"/>
    </xf>
    <xf numFmtId="0" fontId="34" fillId="5" borderId="27" xfId="25" applyFont="1" applyFill="1" applyBorder="1" applyAlignment="1">
      <alignment vertical="center"/>
    </xf>
    <xf numFmtId="0" fontId="34" fillId="5" borderId="1" xfId="25" applyFont="1" applyFill="1" applyBorder="1" applyAlignment="1">
      <alignment horizontal="center" vertical="center"/>
    </xf>
    <xf numFmtId="0" fontId="34" fillId="5" borderId="29" xfId="25" applyFont="1" applyFill="1" applyBorder="1" applyAlignment="1">
      <alignment vertical="center" wrapText="1"/>
    </xf>
    <xf numFmtId="0" fontId="34" fillId="5" borderId="18" xfId="25" applyFont="1" applyFill="1" applyBorder="1" applyAlignment="1">
      <alignment vertical="center" wrapText="1"/>
    </xf>
    <xf numFmtId="0" fontId="34" fillId="5" borderId="3" xfId="25" applyFont="1" applyFill="1" applyBorder="1" applyAlignment="1">
      <alignment vertical="center"/>
    </xf>
    <xf numFmtId="0" fontId="34" fillId="5" borderId="12" xfId="25" applyFont="1" applyFill="1" applyBorder="1" applyAlignment="1">
      <alignment vertical="center"/>
    </xf>
    <xf numFmtId="0" fontId="34" fillId="5" borderId="3" xfId="25" applyFont="1" applyFill="1" applyBorder="1" applyAlignment="1">
      <alignment vertical="center" wrapText="1"/>
    </xf>
    <xf numFmtId="0" fontId="34" fillId="5" borderId="0" xfId="25" applyFont="1" applyFill="1" applyAlignment="1">
      <alignment vertical="center"/>
    </xf>
    <xf numFmtId="0" fontId="34" fillId="5" borderId="12" xfId="25" applyFont="1" applyFill="1" applyBorder="1" applyAlignment="1">
      <alignment vertical="center" wrapText="1"/>
    </xf>
    <xf numFmtId="0" fontId="34" fillId="5" borderId="22" xfId="25" applyFont="1" applyFill="1" applyBorder="1" applyAlignment="1">
      <alignment vertical="center" wrapText="1"/>
    </xf>
    <xf numFmtId="0" fontId="34" fillId="5" borderId="14" xfId="25" applyFont="1" applyFill="1" applyBorder="1" applyAlignment="1">
      <alignment vertical="center"/>
    </xf>
    <xf numFmtId="0" fontId="34" fillId="5" borderId="13" xfId="25" applyFont="1" applyFill="1" applyBorder="1" applyAlignment="1">
      <alignment horizontal="center" vertical="center"/>
    </xf>
    <xf numFmtId="0" fontId="34" fillId="5" borderId="28" xfId="25" applyFont="1" applyFill="1" applyBorder="1" applyAlignment="1">
      <alignment vertical="center" wrapText="1"/>
    </xf>
    <xf numFmtId="0" fontId="34" fillId="5" borderId="32" xfId="25" applyFont="1" applyFill="1" applyBorder="1" applyAlignment="1">
      <alignment vertical="center" wrapText="1"/>
    </xf>
    <xf numFmtId="0" fontId="34" fillId="5" borderId="2" xfId="25" applyFont="1" applyFill="1" applyBorder="1" applyAlignment="1">
      <alignment vertical="center"/>
    </xf>
    <xf numFmtId="0" fontId="34" fillId="5" borderId="4" xfId="25" applyFont="1" applyFill="1" applyBorder="1" applyAlignment="1">
      <alignment horizontal="center" vertical="center"/>
    </xf>
    <xf numFmtId="0" fontId="34" fillId="5" borderId="13" xfId="25" applyFont="1" applyFill="1" applyBorder="1" applyAlignment="1">
      <alignment vertical="center"/>
    </xf>
    <xf numFmtId="0" fontId="34" fillId="5" borderId="20" xfId="25" applyFont="1" applyFill="1" applyBorder="1" applyAlignment="1">
      <alignment vertical="center" wrapText="1"/>
    </xf>
    <xf numFmtId="0" fontId="34" fillId="5" borderId="9" xfId="25" applyFont="1" applyFill="1" applyBorder="1" applyAlignment="1">
      <alignment vertical="center"/>
    </xf>
    <xf numFmtId="0" fontId="34" fillId="5" borderId="10" xfId="25" applyFont="1" applyFill="1" applyBorder="1" applyAlignment="1">
      <alignment horizontal="center" vertical="center"/>
    </xf>
    <xf numFmtId="0" fontId="83" fillId="5" borderId="14" xfId="1" applyFont="1" applyFill="1" applyBorder="1" applyAlignment="1">
      <alignment horizontal="center" vertical="center"/>
    </xf>
    <xf numFmtId="0" fontId="34" fillId="5" borderId="9" xfId="1" applyFont="1" applyFill="1" applyBorder="1" applyAlignment="1">
      <alignment vertical="center"/>
    </xf>
    <xf numFmtId="0" fontId="34" fillId="5" borderId="9" xfId="1" applyFont="1" applyFill="1" applyBorder="1" applyAlignment="1">
      <alignment horizontal="center" vertical="center"/>
    </xf>
    <xf numFmtId="0" fontId="34" fillId="5" borderId="14" xfId="1" applyFont="1" applyFill="1" applyBorder="1" applyAlignment="1">
      <alignment vertical="center" wrapText="1"/>
    </xf>
    <xf numFmtId="0" fontId="34" fillId="5" borderId="9" xfId="1" applyFont="1" applyFill="1" applyBorder="1" applyAlignment="1">
      <alignment vertical="center" wrapText="1"/>
    </xf>
    <xf numFmtId="0" fontId="83" fillId="0" borderId="97" xfId="0" applyFont="1" applyBorder="1" applyAlignment="1">
      <alignment horizontal="left" vertical="top" wrapText="1" indent="1"/>
    </xf>
    <xf numFmtId="0" fontId="83" fillId="0" borderId="97" xfId="0" applyFont="1" applyBorder="1" applyAlignment="1">
      <alignment horizontal="center" vertical="top" wrapText="1"/>
    </xf>
    <xf numFmtId="0" fontId="83" fillId="0" borderId="98" xfId="0" applyFont="1" applyBorder="1" applyAlignment="1">
      <alignment horizontal="center" vertical="top" wrapText="1"/>
    </xf>
    <xf numFmtId="2" fontId="86" fillId="0" borderId="96" xfId="0" applyNumberFormat="1" applyFont="1" applyBorder="1" applyAlignment="1">
      <alignment horizontal="right" vertical="top" shrinkToFit="1"/>
    </xf>
    <xf numFmtId="0" fontId="54" fillId="0" borderId="0" xfId="6" applyFont="1"/>
    <xf numFmtId="0" fontId="34" fillId="0" borderId="85" xfId="6" applyFont="1" applyBorder="1"/>
    <xf numFmtId="0" fontId="34" fillId="0" borderId="85" xfId="6" applyFont="1" applyBorder="1" applyAlignment="1">
      <alignment wrapText="1"/>
    </xf>
    <xf numFmtId="0" fontId="87" fillId="5" borderId="78" xfId="0" applyFont="1" applyFill="1" applyBorder="1" applyAlignment="1">
      <alignment horizontal="center" vertical="center" wrapText="1"/>
    </xf>
    <xf numFmtId="0" fontId="87" fillId="5" borderId="12" xfId="0" applyFont="1" applyFill="1" applyBorder="1" applyAlignment="1">
      <alignment horizontal="center" vertical="center" wrapText="1"/>
    </xf>
    <xf numFmtId="4" fontId="86" fillId="5" borderId="12" xfId="0" applyNumberFormat="1" applyFont="1" applyFill="1" applyBorder="1" applyAlignment="1">
      <alignment horizontal="center"/>
    </xf>
    <xf numFmtId="0" fontId="34" fillId="0" borderId="15" xfId="1" applyFont="1" applyBorder="1" applyAlignment="1">
      <alignment horizontal="center" vertical="center"/>
    </xf>
    <xf numFmtId="0" fontId="34" fillId="0" borderId="16" xfId="1" applyFont="1" applyBorder="1" applyAlignment="1">
      <alignment horizontal="center" vertical="center"/>
    </xf>
    <xf numFmtId="4" fontId="34" fillId="5" borderId="1" xfId="1" applyNumberFormat="1" applyFont="1" applyFill="1" applyBorder="1" applyAlignment="1">
      <alignment horizontal="center"/>
    </xf>
    <xf numFmtId="0" fontId="34" fillId="0" borderId="17" xfId="1" applyFont="1" applyBorder="1" applyAlignment="1">
      <alignment horizontal="center" vertical="center"/>
    </xf>
    <xf numFmtId="0" fontId="34" fillId="0" borderId="18" xfId="1" applyFont="1" applyBorder="1" applyAlignment="1">
      <alignment horizontal="center" vertical="center"/>
    </xf>
    <xf numFmtId="0" fontId="34" fillId="0" borderId="19" xfId="1" applyFont="1" applyBorder="1" applyAlignment="1">
      <alignment horizontal="center" vertical="center"/>
    </xf>
    <xf numFmtId="0" fontId="34" fillId="0" borderId="33" xfId="1" applyFont="1" applyBorder="1" applyAlignment="1">
      <alignment horizontal="center" vertical="center" wrapText="1"/>
    </xf>
    <xf numFmtId="0" fontId="34" fillId="0" borderId="84" xfId="1" applyFont="1" applyBorder="1" applyAlignment="1">
      <alignment horizontal="center"/>
    </xf>
    <xf numFmtId="0" fontId="34" fillId="0" borderId="3" xfId="1" applyFont="1" applyBorder="1" applyAlignment="1">
      <alignment horizontal="center"/>
    </xf>
    <xf numFmtId="0" fontId="34" fillId="0" borderId="2" xfId="1" applyFont="1" applyBorder="1" applyAlignment="1">
      <alignment horizontal="center" vertical="center"/>
    </xf>
    <xf numFmtId="0" fontId="34" fillId="0" borderId="5" xfId="1" applyFont="1" applyBorder="1" applyAlignment="1">
      <alignment horizontal="center" vertical="center"/>
    </xf>
    <xf numFmtId="0" fontId="34" fillId="0" borderId="6" xfId="1" applyFont="1" applyBorder="1" applyAlignment="1">
      <alignment horizontal="center"/>
    </xf>
    <xf numFmtId="0" fontId="34" fillId="0" borderId="21" xfId="1" applyFont="1" applyBorder="1" applyAlignment="1">
      <alignment horizontal="center" vertical="center"/>
    </xf>
    <xf numFmtId="0" fontId="34" fillId="0" borderId="23" xfId="1" applyFont="1" applyBorder="1" applyAlignment="1">
      <alignment horizontal="center" vertical="center" wrapText="1"/>
    </xf>
    <xf numFmtId="0" fontId="34" fillId="0" borderId="1" xfId="1" applyFont="1" applyBorder="1" applyAlignment="1">
      <alignment horizontal="center" vertical="center"/>
    </xf>
    <xf numFmtId="0" fontId="34" fillId="0" borderId="14" xfId="1" applyFont="1" applyBorder="1" applyAlignment="1">
      <alignment horizontal="center" vertical="center"/>
    </xf>
    <xf numFmtId="0" fontId="34" fillId="0" borderId="1" xfId="1" applyFont="1" applyBorder="1" applyAlignment="1">
      <alignment horizontal="center" vertical="center" wrapText="1"/>
    </xf>
    <xf numFmtId="0" fontId="34" fillId="0" borderId="22" xfId="1" applyFont="1" applyBorder="1" applyAlignment="1">
      <alignment horizontal="center" vertical="center"/>
    </xf>
    <xf numFmtId="0" fontId="34" fillId="0" borderId="34" xfId="1" applyFont="1" applyBorder="1" applyAlignment="1">
      <alignment horizontal="center" vertical="center"/>
    </xf>
    <xf numFmtId="0" fontId="34" fillId="0" borderId="35" xfId="1" applyFont="1" applyBorder="1" applyAlignment="1">
      <alignment horizontal="center" vertical="center" wrapText="1"/>
    </xf>
    <xf numFmtId="0" fontId="34" fillId="0" borderId="77" xfId="1" applyFont="1" applyBorder="1" applyAlignment="1">
      <alignment horizontal="center" vertical="center" wrapText="1"/>
    </xf>
    <xf numFmtId="4" fontId="34" fillId="5" borderId="1" xfId="1" applyNumberFormat="1" applyFont="1" applyFill="1" applyBorder="1" applyAlignment="1">
      <alignment horizontal="center" vertical="center"/>
    </xf>
    <xf numFmtId="0" fontId="34" fillId="0" borderId="5" xfId="1" applyFont="1" applyBorder="1" applyAlignment="1">
      <alignment horizontal="center" vertical="center" wrapText="1"/>
    </xf>
    <xf numFmtId="0" fontId="34" fillId="0" borderId="6" xfId="29" applyFont="1" applyBorder="1"/>
    <xf numFmtId="0" fontId="34" fillId="0" borderId="12" xfId="29" applyFont="1" applyBorder="1"/>
    <xf numFmtId="0" fontId="34" fillId="0" borderId="9" xfId="29" applyFont="1" applyBorder="1"/>
    <xf numFmtId="0" fontId="34" fillId="0" borderId="9" xfId="1" applyFont="1" applyBorder="1" applyAlignment="1">
      <alignment horizontal="center" vertical="center" wrapText="1"/>
    </xf>
    <xf numFmtId="0" fontId="34" fillId="0" borderId="85" xfId="1" applyFont="1" applyBorder="1" applyAlignment="1">
      <alignment horizontal="center" vertical="center" wrapText="1"/>
    </xf>
    <xf numFmtId="0" fontId="84" fillId="5" borderId="0" xfId="6" applyFont="1" applyFill="1"/>
    <xf numFmtId="0" fontId="83" fillId="5" borderId="5" xfId="1" quotePrefix="1" applyFont="1" applyFill="1" applyBorder="1" applyAlignment="1">
      <alignment horizontal="center" vertical="center" wrapText="1"/>
    </xf>
    <xf numFmtId="0" fontId="83" fillId="0" borderId="85" xfId="1" applyFont="1" applyBorder="1" applyAlignment="1">
      <alignment horizontal="center" vertical="center" wrapText="1"/>
    </xf>
    <xf numFmtId="0" fontId="83" fillId="5" borderId="92" xfId="1" applyFont="1" applyFill="1" applyBorder="1" applyAlignment="1">
      <alignment horizontal="center" vertical="center" wrapText="1"/>
    </xf>
    <xf numFmtId="0" fontId="34" fillId="0" borderId="92" xfId="1" applyFont="1" applyBorder="1" applyAlignment="1">
      <alignment horizontal="center" vertical="center" wrapText="1"/>
    </xf>
    <xf numFmtId="4" fontId="34" fillId="5" borderId="85" xfId="1" applyNumberFormat="1" applyFont="1" applyFill="1" applyBorder="1" applyAlignment="1">
      <alignment horizontal="center" vertical="center"/>
    </xf>
    <xf numFmtId="0" fontId="34" fillId="0" borderId="92" xfId="6" applyFont="1" applyBorder="1"/>
    <xf numFmtId="0" fontId="34" fillId="5" borderId="12" xfId="39" applyFont="1" applyFill="1" applyBorder="1"/>
    <xf numFmtId="0" fontId="34" fillId="5" borderId="6" xfId="39" applyFont="1" applyFill="1" applyBorder="1"/>
    <xf numFmtId="0" fontId="34" fillId="5" borderId="5" xfId="39" applyFont="1" applyFill="1" applyBorder="1"/>
    <xf numFmtId="0" fontId="83" fillId="5" borderId="11" xfId="39" applyFont="1" applyFill="1" applyBorder="1" applyAlignment="1">
      <alignment horizontal="center"/>
    </xf>
    <xf numFmtId="0" fontId="83" fillId="5" borderId="9" xfId="39" applyFont="1" applyFill="1" applyBorder="1" applyAlignment="1">
      <alignment horizontal="center"/>
    </xf>
    <xf numFmtId="0" fontId="34" fillId="5" borderId="12" xfId="39" applyFont="1" applyFill="1" applyBorder="1" applyAlignment="1">
      <alignment horizontal="center"/>
    </xf>
    <xf numFmtId="0" fontId="34" fillId="0" borderId="12" xfId="6" applyFont="1" applyBorder="1"/>
    <xf numFmtId="0" fontId="34" fillId="0" borderId="6" xfId="6" applyFont="1" applyBorder="1"/>
    <xf numFmtId="0" fontId="34" fillId="5" borderId="4" xfId="1" applyFont="1" applyFill="1" applyBorder="1" applyAlignment="1">
      <alignment horizontal="center" vertical="center"/>
    </xf>
    <xf numFmtId="4" fontId="34" fillId="5" borderId="12" xfId="1" applyNumberFormat="1" applyFont="1" applyFill="1" applyBorder="1" applyAlignment="1">
      <alignment horizontal="center"/>
    </xf>
    <xf numFmtId="0" fontId="83" fillId="0" borderId="3" xfId="1" applyFont="1" applyBorder="1" applyAlignment="1">
      <alignment horizontal="center" vertical="center" wrapText="1"/>
    </xf>
    <xf numFmtId="0" fontId="83" fillId="0" borderId="8" xfId="1" applyFont="1" applyBorder="1" applyAlignment="1">
      <alignment horizontal="center" vertical="center" wrapText="1"/>
    </xf>
    <xf numFmtId="0" fontId="83" fillId="0" borderId="12" xfId="1" applyFont="1" applyBorder="1" applyAlignment="1">
      <alignment horizontal="center" vertical="center" wrapText="1"/>
    </xf>
    <xf numFmtId="0" fontId="83" fillId="0" borderId="11" xfId="1" applyFont="1" applyBorder="1" applyAlignment="1">
      <alignment horizontal="center" vertical="center" wrapText="1"/>
    </xf>
    <xf numFmtId="4" fontId="34" fillId="5" borderId="0" xfId="1" applyNumberFormat="1" applyFont="1" applyFill="1" applyAlignment="1">
      <alignment horizontal="center"/>
    </xf>
    <xf numFmtId="4" fontId="34" fillId="16" borderId="1" xfId="1" applyNumberFormat="1" applyFont="1" applyFill="1" applyBorder="1" applyAlignment="1">
      <alignment horizontal="center"/>
    </xf>
    <xf numFmtId="0" fontId="34" fillId="0" borderId="6" xfId="68" applyFont="1" applyBorder="1"/>
    <xf numFmtId="0" fontId="34" fillId="0" borderId="0" xfId="68" applyFont="1"/>
    <xf numFmtId="4" fontId="34" fillId="5" borderId="94" xfId="1" applyNumberFormat="1" applyFont="1" applyFill="1" applyBorder="1" applyAlignment="1">
      <alignment horizontal="center"/>
    </xf>
    <xf numFmtId="0" fontId="34" fillId="0" borderId="23" xfId="1" applyFont="1" applyBorder="1" applyAlignment="1">
      <alignment horizontal="center" vertical="center"/>
    </xf>
    <xf numFmtId="0" fontId="34" fillId="0" borderId="1" xfId="68" applyFont="1" applyBorder="1" applyAlignment="1">
      <alignment horizontal="center"/>
    </xf>
    <xf numFmtId="0" fontId="34" fillId="0" borderId="35" xfId="1" applyFont="1" applyBorder="1" applyAlignment="1">
      <alignment horizontal="center" vertical="center"/>
    </xf>
    <xf numFmtId="0" fontId="83" fillId="0" borderId="3" xfId="0" applyFont="1" applyBorder="1" applyAlignment="1">
      <alignment horizontal="center" vertical="center" wrapText="1"/>
    </xf>
    <xf numFmtId="0" fontId="83" fillId="0" borderId="12" xfId="0" applyFont="1" applyBorder="1" applyAlignment="1">
      <alignment horizontal="center" vertical="center" wrapText="1"/>
    </xf>
    <xf numFmtId="0" fontId="83" fillId="0" borderId="6" xfId="0" applyFont="1" applyBorder="1" applyAlignment="1">
      <alignment horizontal="center" vertical="center" wrapText="1"/>
    </xf>
    <xf numFmtId="0" fontId="34" fillId="0" borderId="92" xfId="0" applyFont="1" applyBorder="1" applyAlignment="1">
      <alignment horizontal="center" vertical="center" wrapText="1"/>
    </xf>
    <xf numFmtId="0" fontId="34" fillId="0" borderId="92" xfId="0" applyFont="1" applyBorder="1" applyAlignment="1">
      <alignment horizontal="center" vertical="center"/>
    </xf>
    <xf numFmtId="0" fontId="34" fillId="0" borderId="91" xfId="1" applyFont="1" applyBorder="1" applyAlignment="1">
      <alignment horizontal="center" vertical="center" wrapText="1"/>
    </xf>
    <xf numFmtId="0" fontId="34" fillId="0" borderId="84" xfId="0" applyFont="1" applyBorder="1" applyAlignment="1">
      <alignment horizontal="center" vertical="center" wrapText="1"/>
    </xf>
    <xf numFmtId="0" fontId="34" fillId="0" borderId="1" xfId="0" applyFont="1" applyBorder="1" applyAlignment="1">
      <alignment horizontal="center" vertical="center"/>
    </xf>
    <xf numFmtId="4" fontId="34" fillId="0" borderId="1" xfId="0" applyNumberFormat="1" applyFont="1" applyBorder="1" applyAlignment="1">
      <alignment horizontal="right" vertical="center"/>
    </xf>
    <xf numFmtId="0" fontId="34" fillId="0" borderId="66" xfId="0" applyFont="1" applyBorder="1"/>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4" fillId="0" borderId="66" xfId="0" applyFont="1" applyBorder="1" applyAlignment="1">
      <alignment horizontal="center" vertical="center" wrapText="1"/>
    </xf>
    <xf numFmtId="0" fontId="34" fillId="0" borderId="66" xfId="0" applyFont="1" applyBorder="1" applyAlignment="1">
      <alignment horizontal="center" vertical="center"/>
    </xf>
    <xf numFmtId="49" fontId="34" fillId="0" borderId="1" xfId="0" applyNumberFormat="1" applyFont="1" applyBorder="1" applyAlignment="1">
      <alignment horizontal="center" vertical="center" wrapText="1"/>
    </xf>
    <xf numFmtId="0" fontId="34" fillId="0" borderId="0" xfId="0" applyFont="1"/>
    <xf numFmtId="0" fontId="34" fillId="0" borderId="6" xfId="0" applyFont="1" applyBorder="1"/>
    <xf numFmtId="0" fontId="34" fillId="0" borderId="12" xfId="0" applyFont="1" applyBorder="1"/>
    <xf numFmtId="0" fontId="34" fillId="0" borderId="7"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2" xfId="0" applyFont="1" applyBorder="1" applyAlignment="1">
      <alignment horizontal="center" vertical="center"/>
    </xf>
    <xf numFmtId="0" fontId="34" fillId="0" borderId="3"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2" xfId="0" applyFont="1" applyBorder="1" applyAlignment="1">
      <alignment horizontal="center"/>
    </xf>
    <xf numFmtId="0" fontId="34" fillId="0" borderId="4"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65" xfId="0" applyFont="1" applyBorder="1" applyAlignment="1">
      <alignment horizontal="center" vertical="center" wrapText="1"/>
    </xf>
    <xf numFmtId="0" fontId="34" fillId="0" borderId="93" xfId="0" applyFont="1" applyBorder="1" applyAlignment="1">
      <alignment horizontal="center" vertical="center" wrapText="1"/>
    </xf>
    <xf numFmtId="0" fontId="34" fillId="0" borderId="92" xfId="0" applyFont="1" applyBorder="1" applyAlignment="1">
      <alignment horizontal="center"/>
    </xf>
    <xf numFmtId="0" fontId="34" fillId="0" borderId="94" xfId="0" applyFont="1" applyBorder="1" applyAlignment="1">
      <alignment horizontal="center" vertical="center" wrapText="1"/>
    </xf>
    <xf numFmtId="0" fontId="83" fillId="0" borderId="6" xfId="1" applyFont="1" applyBorder="1" applyAlignment="1">
      <alignment horizontal="center" vertical="center" wrapText="1"/>
    </xf>
    <xf numFmtId="0" fontId="34" fillId="0" borderId="13" xfId="1" applyFont="1" applyBorder="1" applyAlignment="1">
      <alignment horizontal="center"/>
    </xf>
    <xf numFmtId="0" fontId="34" fillId="0" borderId="88" xfId="1" applyFont="1" applyBorder="1" applyAlignment="1">
      <alignment horizontal="center"/>
    </xf>
    <xf numFmtId="4" fontId="34" fillId="16" borderId="1" xfId="1" applyNumberFormat="1" applyFont="1" applyFill="1" applyBorder="1" applyAlignment="1">
      <alignment horizontal="center" vertical="center"/>
    </xf>
    <xf numFmtId="0" fontId="34" fillId="0" borderId="12" xfId="68" applyFont="1" applyBorder="1"/>
    <xf numFmtId="0" fontId="34" fillId="0" borderId="7" xfId="1" applyFont="1" applyBorder="1" applyAlignment="1">
      <alignment horizontal="center"/>
    </xf>
    <xf numFmtId="0" fontId="34" fillId="0" borderId="8" xfId="1" applyFont="1" applyBorder="1" applyAlignment="1">
      <alignment horizontal="center" vertical="center" wrapText="1"/>
    </xf>
    <xf numFmtId="0" fontId="34" fillId="0" borderId="82" xfId="1" applyFont="1" applyBorder="1" applyAlignment="1">
      <alignment horizontal="center" vertical="center" wrapText="1"/>
    </xf>
    <xf numFmtId="0" fontId="34" fillId="0" borderId="0" xfId="1" applyFont="1" applyAlignment="1">
      <alignment horizontal="center" vertical="center" wrapText="1"/>
    </xf>
    <xf numFmtId="0" fontId="83" fillId="5" borderId="1" xfId="1" quotePrefix="1" applyFont="1" applyFill="1" applyBorder="1" applyAlignment="1">
      <alignment horizontal="center" vertical="center" wrapText="1"/>
    </xf>
    <xf numFmtId="4" fontId="34" fillId="0" borderId="0" xfId="1" applyNumberFormat="1" applyFont="1" applyAlignment="1">
      <alignment horizontal="center"/>
    </xf>
    <xf numFmtId="0" fontId="34" fillId="0" borderId="0" xfId="0" applyFont="1" applyAlignment="1">
      <alignment horizontal="center" vertical="center"/>
    </xf>
    <xf numFmtId="4" fontId="34" fillId="16" borderId="94" xfId="1" applyNumberFormat="1" applyFont="1" applyFill="1" applyBorder="1" applyAlignment="1">
      <alignment horizontal="center"/>
    </xf>
    <xf numFmtId="4" fontId="34" fillId="3" borderId="1" xfId="1" applyNumberFormat="1" applyFont="1" applyFill="1" applyBorder="1" applyAlignment="1">
      <alignment horizontal="center" vertical="center"/>
    </xf>
    <xf numFmtId="0" fontId="34" fillId="5" borderId="5" xfId="68" applyFont="1" applyFill="1" applyBorder="1"/>
    <xf numFmtId="0" fontId="34" fillId="5" borderId="6" xfId="68" applyFont="1" applyFill="1" applyBorder="1"/>
    <xf numFmtId="0" fontId="34" fillId="5" borderId="5" xfId="1" applyFont="1" applyFill="1" applyBorder="1" applyAlignment="1">
      <alignment horizontal="center" vertical="center"/>
    </xf>
    <xf numFmtId="0" fontId="82" fillId="0" borderId="0" xfId="0" applyFont="1"/>
    <xf numFmtId="0" fontId="34" fillId="5" borderId="0" xfId="68" applyFont="1" applyFill="1"/>
    <xf numFmtId="0" fontId="83" fillId="5" borderId="65" xfId="1" applyFont="1" applyFill="1" applyBorder="1" applyAlignment="1">
      <alignment horizontal="center" vertical="center" wrapText="1"/>
    </xf>
    <xf numFmtId="0" fontId="34" fillId="5" borderId="92" xfId="68" applyFont="1" applyFill="1" applyBorder="1"/>
    <xf numFmtId="0" fontId="34" fillId="5" borderId="12" xfId="68" applyFont="1" applyFill="1" applyBorder="1"/>
    <xf numFmtId="0" fontId="83" fillId="5" borderId="12" xfId="68" applyFont="1" applyFill="1" applyBorder="1" applyAlignment="1">
      <alignment horizontal="center"/>
    </xf>
    <xf numFmtId="0" fontId="83" fillId="5" borderId="9" xfId="68" applyFont="1" applyFill="1" applyBorder="1" applyAlignment="1">
      <alignment horizontal="center"/>
    </xf>
    <xf numFmtId="0" fontId="34" fillId="5" borderId="12" xfId="68" applyFont="1" applyFill="1" applyBorder="1" applyAlignment="1">
      <alignment horizontal="center"/>
    </xf>
    <xf numFmtId="0" fontId="34" fillId="5" borderId="9" xfId="68" applyFont="1" applyFill="1" applyBorder="1" applyAlignment="1">
      <alignment horizontal="center"/>
    </xf>
    <xf numFmtId="0" fontId="34" fillId="5" borderId="10" xfId="1" applyFont="1" applyFill="1" applyBorder="1" applyAlignment="1">
      <alignment horizontal="center"/>
    </xf>
    <xf numFmtId="4" fontId="34" fillId="3" borderId="1" xfId="1" applyNumberFormat="1" applyFont="1" applyFill="1" applyBorder="1" applyAlignment="1">
      <alignment horizontal="center"/>
    </xf>
    <xf numFmtId="4" fontId="34" fillId="3" borderId="12" xfId="1" applyNumberFormat="1" applyFont="1" applyFill="1" applyBorder="1" applyAlignment="1">
      <alignment horizontal="center"/>
    </xf>
    <xf numFmtId="0" fontId="88" fillId="0" borderId="85" xfId="68" applyFont="1" applyBorder="1"/>
    <xf numFmtId="0" fontId="88" fillId="0" borderId="85" xfId="1" applyFont="1" applyBorder="1" applyAlignment="1">
      <alignment horizontal="center" vertical="center"/>
    </xf>
    <xf numFmtId="0" fontId="88" fillId="0" borderId="85" xfId="1" applyFont="1" applyBorder="1" applyAlignment="1">
      <alignment horizontal="center" vertical="center" wrapText="1"/>
    </xf>
    <xf numFmtId="0" fontId="88" fillId="0" borderId="85" xfId="0" applyFont="1" applyBorder="1" applyAlignment="1">
      <alignment horizontal="center" vertical="top" wrapText="1"/>
    </xf>
    <xf numFmtId="2" fontId="89" fillId="0" borderId="85" xfId="0" applyNumberFormat="1" applyFont="1" applyBorder="1" applyAlignment="1">
      <alignment horizontal="center" vertical="top" shrinkToFit="1"/>
    </xf>
    <xf numFmtId="2" fontId="89" fillId="0" borderId="85" xfId="0" applyNumberFormat="1" applyFont="1" applyBorder="1" applyAlignment="1">
      <alignment horizontal="left" vertical="top" indent="2" shrinkToFit="1"/>
    </xf>
    <xf numFmtId="2" fontId="89" fillId="0" borderId="85" xfId="0" applyNumberFormat="1" applyFont="1" applyBorder="1" applyAlignment="1">
      <alignment horizontal="left" vertical="top" indent="1" shrinkToFit="1"/>
    </xf>
    <xf numFmtId="0" fontId="88" fillId="0" borderId="85" xfId="0" applyFont="1" applyBorder="1"/>
    <xf numFmtId="168" fontId="56" fillId="0" borderId="66" xfId="185" applyNumberFormat="1" applyFont="1" applyBorder="1" applyAlignment="1" applyProtection="1">
      <alignment horizontal="center" vertical="center"/>
      <protection locked="0"/>
    </xf>
    <xf numFmtId="168" fontId="56" fillId="0" borderId="108" xfId="185" applyNumberFormat="1" applyFont="1" applyBorder="1" applyAlignment="1" applyProtection="1">
      <alignment horizontal="center" vertical="center"/>
      <protection locked="0"/>
    </xf>
    <xf numFmtId="3" fontId="27" fillId="20" borderId="1" xfId="1" applyNumberFormat="1" applyFont="1" applyFill="1" applyBorder="1" applyAlignment="1">
      <alignment horizontal="center"/>
    </xf>
    <xf numFmtId="43" fontId="34" fillId="0" borderId="85" xfId="186" applyFont="1" applyBorder="1"/>
    <xf numFmtId="2" fontId="27" fillId="0" borderId="0" xfId="6" applyNumberFormat="1" applyFont="1"/>
    <xf numFmtId="15" fontId="38" fillId="0" borderId="85" xfId="183" applyNumberFormat="1" applyFont="1" applyBorder="1" applyAlignment="1">
      <alignment horizontal="center" vertical="center" wrapText="1"/>
    </xf>
    <xf numFmtId="0" fontId="43" fillId="0" borderId="0" xfId="3" applyFont="1" applyAlignment="1">
      <alignment horizontal="left"/>
    </xf>
    <xf numFmtId="0" fontId="68" fillId="0" borderId="97" xfId="0" applyFont="1" applyBorder="1" applyAlignment="1">
      <alignment horizontal="left" vertical="top" wrapText="1" indent="2"/>
    </xf>
    <xf numFmtId="0" fontId="68" fillId="0" borderId="98" xfId="0" applyFont="1" applyBorder="1" applyAlignment="1">
      <alignment horizontal="left" vertical="top" wrapText="1" indent="2"/>
    </xf>
    <xf numFmtId="0" fontId="68" fillId="0" borderId="97" xfId="0" applyFont="1" applyBorder="1" applyAlignment="1">
      <alignment horizontal="left" vertical="top" wrapText="1" indent="1"/>
    </xf>
    <xf numFmtId="0" fontId="68" fillId="0" borderId="98" xfId="0" applyFont="1" applyBorder="1" applyAlignment="1">
      <alignment horizontal="left" vertical="top" wrapText="1" indent="1"/>
    </xf>
    <xf numFmtId="0" fontId="68" fillId="0" borderId="97" xfId="0" applyFont="1" applyBorder="1" applyAlignment="1">
      <alignment horizontal="center" vertical="top" wrapText="1"/>
    </xf>
    <xf numFmtId="0" fontId="68" fillId="0" borderId="98" xfId="0" applyFont="1" applyBorder="1" applyAlignment="1">
      <alignment horizontal="center" vertical="top" wrapText="1"/>
    </xf>
    <xf numFmtId="0" fontId="67" fillId="0" borderId="97" xfId="0" applyFont="1" applyBorder="1" applyAlignment="1">
      <alignment horizontal="center" vertical="top" wrapText="1"/>
    </xf>
    <xf numFmtId="0" fontId="67" fillId="0" borderId="98" xfId="0" applyFont="1" applyBorder="1" applyAlignment="1">
      <alignment horizontal="center" vertical="top" wrapText="1"/>
    </xf>
    <xf numFmtId="0" fontId="67" fillId="0" borderId="97" xfId="0" applyFont="1" applyBorder="1" applyAlignment="1">
      <alignment horizontal="left" vertical="top" wrapText="1" indent="2"/>
    </xf>
    <xf numFmtId="0" fontId="67" fillId="0" borderId="98" xfId="0" applyFont="1" applyBorder="1" applyAlignment="1">
      <alignment horizontal="left" vertical="top" wrapText="1" indent="2"/>
    </xf>
    <xf numFmtId="0" fontId="67" fillId="0" borderId="97" xfId="0" applyFont="1" applyBorder="1" applyAlignment="1">
      <alignment horizontal="left" vertical="top" wrapText="1" indent="1"/>
    </xf>
    <xf numFmtId="0" fontId="67" fillId="0" borderId="98" xfId="0" applyFont="1" applyBorder="1" applyAlignment="1">
      <alignment horizontal="left" vertical="top" wrapText="1" indent="1"/>
    </xf>
    <xf numFmtId="0" fontId="67" fillId="0" borderId="97" xfId="0" applyFont="1" applyBorder="1" applyAlignment="1">
      <alignment horizontal="left" vertical="top" wrapText="1" indent="4"/>
    </xf>
    <xf numFmtId="0" fontId="67" fillId="0" borderId="98" xfId="0" applyFont="1" applyBorder="1" applyAlignment="1">
      <alignment horizontal="left" vertical="top" wrapText="1" indent="4"/>
    </xf>
    <xf numFmtId="0" fontId="67" fillId="0" borderId="107" xfId="0" applyFont="1" applyBorder="1" applyAlignment="1">
      <alignment horizontal="center" vertical="top" wrapText="1"/>
    </xf>
    <xf numFmtId="0" fontId="67" fillId="0" borderId="107" xfId="0" applyFont="1" applyBorder="1" applyAlignment="1">
      <alignment horizontal="left" vertical="top" wrapText="1" indent="2"/>
    </xf>
    <xf numFmtId="0" fontId="67" fillId="0" borderId="97" xfId="0" applyFont="1" applyBorder="1" applyAlignment="1">
      <alignment horizontal="left" vertical="top" wrapText="1" indent="3"/>
    </xf>
    <xf numFmtId="0" fontId="67" fillId="0" borderId="107" xfId="0" applyFont="1" applyBorder="1" applyAlignment="1">
      <alignment horizontal="left" vertical="top" wrapText="1" indent="3"/>
    </xf>
    <xf numFmtId="0" fontId="67" fillId="0" borderId="98" xfId="0" applyFont="1" applyBorder="1" applyAlignment="1">
      <alignment horizontal="left" vertical="top" wrapText="1" indent="3"/>
    </xf>
    <xf numFmtId="0" fontId="17" fillId="0" borderId="92" xfId="2" applyFont="1" applyBorder="1" applyAlignment="1">
      <alignment horizontal="center" vertical="center" wrapText="1"/>
    </xf>
    <xf numFmtId="0" fontId="17" fillId="0" borderId="108" xfId="2" applyFont="1" applyBorder="1" applyAlignment="1">
      <alignment horizontal="center" vertical="center" wrapText="1"/>
    </xf>
    <xf numFmtId="0" fontId="3" fillId="0" borderId="92" xfId="9" applyBorder="1" applyAlignment="1">
      <alignment horizontal="center"/>
    </xf>
    <xf numFmtId="0" fontId="3" fillId="0" borderId="108" xfId="9" applyBorder="1" applyAlignment="1">
      <alignment horizontal="center"/>
    </xf>
    <xf numFmtId="0" fontId="17" fillId="0" borderId="93" xfId="2" applyFont="1" applyBorder="1" applyAlignment="1">
      <alignment horizontal="center" vertical="center" wrapText="1"/>
    </xf>
    <xf numFmtId="0" fontId="17" fillId="0" borderId="110" xfId="2" applyFont="1" applyBorder="1" applyAlignment="1">
      <alignment horizontal="center" vertical="center" wrapText="1"/>
    </xf>
    <xf numFmtId="0" fontId="68" fillId="0" borderId="97" xfId="0" applyFont="1" applyBorder="1" applyAlignment="1">
      <alignment horizontal="left" vertical="top" wrapText="1" indent="3"/>
    </xf>
    <xf numFmtId="0" fontId="68" fillId="0" borderId="98" xfId="0" applyFont="1" applyBorder="1" applyAlignment="1">
      <alignment horizontal="left" vertical="top" wrapText="1" indent="3"/>
    </xf>
    <xf numFmtId="0" fontId="24" fillId="0" borderId="0" xfId="0" applyFont="1" applyAlignment="1">
      <alignment horizontal="left" vertical="center"/>
    </xf>
    <xf numFmtId="0" fontId="27" fillId="0" borderId="66" xfId="11" applyFont="1" applyBorder="1" applyAlignment="1">
      <alignment horizontal="center" vertical="center" wrapText="1" shrinkToFit="1"/>
    </xf>
    <xf numFmtId="0" fontId="27" fillId="0" borderId="12" xfId="11" applyFont="1" applyBorder="1" applyAlignment="1">
      <alignment horizontal="center" vertical="center" wrapText="1" shrinkToFit="1"/>
    </xf>
    <xf numFmtId="0" fontId="28" fillId="0" borderId="61" xfId="0" applyFont="1" applyBorder="1" applyAlignment="1">
      <alignment horizontal="center" vertical="center" wrapText="1"/>
    </xf>
    <xf numFmtId="0" fontId="28" fillId="0" borderId="87"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75" xfId="0" applyFont="1" applyBorder="1" applyAlignment="1">
      <alignment horizontal="center" vertical="center" wrapText="1"/>
    </xf>
    <xf numFmtId="0" fontId="28" fillId="0" borderId="76" xfId="0" applyFont="1" applyBorder="1" applyAlignment="1">
      <alignment horizontal="center" vertical="center" wrapText="1"/>
    </xf>
    <xf numFmtId="0" fontId="26" fillId="0" borderId="0" xfId="0" applyFont="1" applyAlignment="1">
      <alignment horizontal="left" vertical="center"/>
    </xf>
    <xf numFmtId="0" fontId="28" fillId="0" borderId="62" xfId="0" applyFont="1" applyBorder="1" applyAlignment="1">
      <alignment horizontal="center" vertical="center" wrapText="1"/>
    </xf>
    <xf numFmtId="0" fontId="28" fillId="0" borderId="63"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72" xfId="0" applyFont="1" applyBorder="1" applyAlignment="1">
      <alignment horizontal="center" vertical="center" wrapText="1"/>
    </xf>
    <xf numFmtId="0" fontId="50" fillId="5" borderId="14" xfId="0" applyFont="1" applyFill="1" applyBorder="1" applyAlignment="1">
      <alignment horizontal="center" vertical="center" wrapText="1"/>
    </xf>
    <xf numFmtId="0" fontId="50" fillId="5" borderId="75" xfId="0" applyFont="1" applyFill="1" applyBorder="1" applyAlignment="1">
      <alignment horizontal="center" vertical="center" wrapText="1"/>
    </xf>
    <xf numFmtId="0" fontId="50" fillId="5" borderId="76" xfId="0" applyFont="1" applyFill="1" applyBorder="1" applyAlignment="1">
      <alignment horizontal="center" vertical="center" wrapText="1"/>
    </xf>
    <xf numFmtId="0" fontId="45" fillId="5" borderId="0" xfId="0" applyFont="1" applyFill="1" applyAlignment="1">
      <alignment horizontal="left" vertical="center"/>
    </xf>
    <xf numFmtId="0" fontId="44" fillId="5" borderId="0" xfId="0" applyFont="1" applyFill="1" applyAlignment="1">
      <alignment horizontal="left" vertical="center"/>
    </xf>
    <xf numFmtId="0" fontId="50" fillId="5" borderId="61" xfId="0" applyFont="1" applyFill="1" applyBorder="1" applyAlignment="1">
      <alignment horizontal="center" vertical="center" wrapText="1"/>
    </xf>
    <xf numFmtId="0" fontId="50" fillId="5" borderId="62" xfId="0" applyFont="1" applyFill="1" applyBorder="1" applyAlignment="1">
      <alignment horizontal="center" vertical="center" wrapText="1"/>
    </xf>
    <xf numFmtId="0" fontId="50" fillId="5" borderId="63" xfId="0" applyFont="1" applyFill="1" applyBorder="1" applyAlignment="1">
      <alignment horizontal="center" vertical="center" wrapText="1"/>
    </xf>
    <xf numFmtId="0" fontId="50" fillId="5" borderId="71" xfId="0" applyFont="1" applyFill="1" applyBorder="1" applyAlignment="1">
      <alignment horizontal="center" vertical="center" wrapText="1"/>
    </xf>
    <xf numFmtId="0" fontId="50" fillId="5" borderId="72" xfId="0" applyFont="1" applyFill="1" applyBorder="1" applyAlignment="1">
      <alignment horizontal="center" vertical="center" wrapText="1"/>
    </xf>
    <xf numFmtId="0" fontId="50" fillId="5" borderId="85" xfId="0" applyFont="1" applyFill="1" applyBorder="1" applyAlignment="1">
      <alignment horizontal="center" vertical="center" wrapText="1"/>
    </xf>
    <xf numFmtId="0" fontId="53" fillId="5" borderId="87" xfId="0" applyFont="1" applyFill="1" applyBorder="1" applyAlignment="1">
      <alignment horizontal="center" vertical="center" wrapText="1"/>
    </xf>
    <xf numFmtId="0" fontId="53" fillId="5" borderId="88" xfId="0" applyFont="1" applyFill="1" applyBorder="1" applyAlignment="1">
      <alignment horizontal="center" vertical="center" wrapText="1"/>
    </xf>
    <xf numFmtId="0" fontId="50" fillId="5" borderId="77" xfId="0" applyFont="1" applyFill="1" applyBorder="1" applyAlignment="1">
      <alignment horizontal="center" vertical="center" wrapText="1"/>
    </xf>
    <xf numFmtId="0" fontId="50" fillId="5" borderId="50" xfId="0" applyFont="1" applyFill="1" applyBorder="1" applyAlignment="1">
      <alignment horizontal="center" vertical="center" wrapText="1"/>
    </xf>
    <xf numFmtId="0" fontId="50" fillId="5" borderId="55" xfId="0" applyFont="1" applyFill="1" applyBorder="1" applyAlignment="1">
      <alignment horizontal="center" vertical="center" wrapText="1"/>
    </xf>
    <xf numFmtId="0" fontId="27" fillId="5" borderId="66" xfId="11" applyFont="1" applyFill="1" applyBorder="1" applyAlignment="1">
      <alignment horizontal="center" vertical="center" wrapText="1" shrinkToFit="1"/>
    </xf>
    <xf numFmtId="0" fontId="27" fillId="5" borderId="12" xfId="11" applyFont="1" applyFill="1" applyBorder="1" applyAlignment="1">
      <alignment horizontal="center" vertical="center" wrapText="1" shrinkToFit="1"/>
    </xf>
    <xf numFmtId="0" fontId="50" fillId="5" borderId="84" xfId="10" applyFont="1" applyFill="1" applyBorder="1" applyAlignment="1">
      <alignment horizontal="center" vertical="center" wrapText="1"/>
    </xf>
    <xf numFmtId="0" fontId="50" fillId="5" borderId="66" xfId="10" applyFont="1" applyFill="1" applyBorder="1" applyAlignment="1">
      <alignment horizontal="center" vertical="center" wrapText="1"/>
    </xf>
    <xf numFmtId="0" fontId="50" fillId="5" borderId="12" xfId="10" applyFont="1" applyFill="1" applyBorder="1" applyAlignment="1">
      <alignment horizontal="center" vertical="center" wrapText="1"/>
    </xf>
    <xf numFmtId="0" fontId="65" fillId="0" borderId="0" xfId="184" applyFont="1" applyAlignment="1">
      <alignment horizontal="left" vertical="top" wrapText="1"/>
    </xf>
    <xf numFmtId="0" fontId="69" fillId="0" borderId="102" xfId="0" applyFont="1" applyBorder="1" applyAlignment="1">
      <alignment horizontal="left" vertical="center" wrapText="1"/>
    </xf>
    <xf numFmtId="0" fontId="69" fillId="0" borderId="103" xfId="0" applyFont="1" applyBorder="1" applyAlignment="1">
      <alignment horizontal="left" vertical="center" wrapText="1"/>
    </xf>
    <xf numFmtId="0" fontId="69" fillId="0" borderId="104" xfId="0" applyFont="1" applyBorder="1" applyAlignment="1">
      <alignment horizontal="left" vertical="center" wrapText="1"/>
    </xf>
    <xf numFmtId="0" fontId="69" fillId="0" borderId="105" xfId="0" applyFont="1" applyBorder="1" applyAlignment="1">
      <alignment horizontal="left" vertical="center" wrapText="1"/>
    </xf>
    <xf numFmtId="0" fontId="69" fillId="0" borderId="102" xfId="0" applyFont="1" applyBorder="1" applyAlignment="1">
      <alignment horizontal="left" wrapText="1"/>
    </xf>
    <xf numFmtId="0" fontId="69" fillId="0" borderId="103" xfId="0" applyFont="1" applyBorder="1" applyAlignment="1">
      <alignment horizontal="left" wrapText="1"/>
    </xf>
    <xf numFmtId="0" fontId="11" fillId="0" borderId="14" xfId="68" applyFont="1" applyBorder="1" applyAlignment="1">
      <alignment horizontal="center"/>
    </xf>
    <xf numFmtId="0" fontId="11" fillId="0" borderId="13" xfId="68" applyFont="1" applyBorder="1" applyAlignment="1">
      <alignment horizontal="center"/>
    </xf>
    <xf numFmtId="0" fontId="11" fillId="0" borderId="61" xfId="68" applyFont="1" applyBorder="1" applyAlignment="1">
      <alignment horizontal="center"/>
    </xf>
    <xf numFmtId="0" fontId="11" fillId="0" borderId="94" xfId="68" applyFont="1" applyBorder="1" applyAlignment="1">
      <alignment horizontal="center"/>
    </xf>
    <xf numFmtId="0" fontId="69" fillId="0" borderId="99" xfId="0" applyFont="1" applyBorder="1" applyAlignment="1">
      <alignment horizontal="left" wrapText="1"/>
    </xf>
    <xf numFmtId="0" fontId="69" fillId="0" borderId="100" xfId="0" applyFont="1" applyBorder="1" applyAlignment="1">
      <alignment horizontal="left" wrapText="1"/>
    </xf>
    <xf numFmtId="0" fontId="69" fillId="0" borderId="102" xfId="0" applyFont="1" applyBorder="1" applyAlignment="1">
      <alignment horizontal="left" vertical="top" wrapText="1"/>
    </xf>
    <xf numFmtId="0" fontId="69" fillId="0" borderId="103" xfId="0" applyFont="1" applyBorder="1" applyAlignment="1">
      <alignment horizontal="left" vertical="top" wrapText="1"/>
    </xf>
    <xf numFmtId="0" fontId="69" fillId="0" borderId="106" xfId="0" applyFont="1" applyBorder="1" applyAlignment="1">
      <alignment horizontal="left" vertical="top" wrapText="1"/>
    </xf>
    <xf numFmtId="0" fontId="69" fillId="0" borderId="0" xfId="0" applyFont="1" applyAlignment="1">
      <alignment horizontal="left" vertical="top" wrapText="1"/>
    </xf>
    <xf numFmtId="0" fontId="69" fillId="0" borderId="104" xfId="0" applyFont="1" applyBorder="1" applyAlignment="1">
      <alignment horizontal="left" vertical="top" wrapText="1"/>
    </xf>
    <xf numFmtId="0" fontId="69" fillId="0" borderId="105" xfId="0" applyFont="1" applyBorder="1" applyAlignment="1">
      <alignment horizontal="left" vertical="top" wrapText="1"/>
    </xf>
    <xf numFmtId="0" fontId="64" fillId="0" borderId="102" xfId="0" applyFont="1" applyBorder="1" applyAlignment="1">
      <alignment horizontal="center" vertical="top" wrapText="1"/>
    </xf>
    <xf numFmtId="0" fontId="64" fillId="0" borderId="104" xfId="0" applyFont="1" applyBorder="1" applyAlignment="1">
      <alignment horizontal="center" vertical="top" wrapText="1"/>
    </xf>
    <xf numFmtId="0" fontId="64" fillId="0" borderId="102" xfId="0" applyFont="1" applyBorder="1" applyAlignment="1">
      <alignment horizontal="left" vertical="top" wrapText="1" indent="1"/>
    </xf>
    <xf numFmtId="0" fontId="64" fillId="0" borderId="104" xfId="0" applyFont="1" applyBorder="1" applyAlignment="1">
      <alignment horizontal="left" vertical="top" wrapText="1" indent="1"/>
    </xf>
    <xf numFmtId="0" fontId="65" fillId="0" borderId="103" xfId="184" applyFont="1" applyBorder="1" applyAlignment="1">
      <alignment horizontal="left" vertical="top" wrapText="1"/>
    </xf>
    <xf numFmtId="0" fontId="64" fillId="0" borderId="97" xfId="184" applyFont="1" applyBorder="1" applyAlignment="1">
      <alignment horizontal="center" vertical="top" wrapText="1"/>
    </xf>
    <xf numFmtId="0" fontId="64" fillId="0" borderId="98" xfId="184" applyFont="1" applyBorder="1" applyAlignment="1">
      <alignment horizontal="center" vertical="top" wrapText="1"/>
    </xf>
    <xf numFmtId="0" fontId="64" fillId="0" borderId="97" xfId="184" applyFont="1" applyBorder="1" applyAlignment="1">
      <alignment horizontal="left" vertical="top" wrapText="1" indent="1"/>
    </xf>
    <xf numFmtId="0" fontId="64" fillId="0" borderId="98" xfId="184" applyFont="1" applyBorder="1" applyAlignment="1">
      <alignment horizontal="left" vertical="top" wrapText="1" indent="1"/>
    </xf>
    <xf numFmtId="0" fontId="65" fillId="0" borderId="97" xfId="184" applyFont="1" applyBorder="1" applyAlignment="1">
      <alignment horizontal="left" vertical="top" wrapText="1" indent="1"/>
    </xf>
    <xf numFmtId="0" fontId="65" fillId="0" borderId="107" xfId="184" applyFont="1" applyBorder="1" applyAlignment="1">
      <alignment horizontal="left" vertical="top" wrapText="1" indent="1"/>
    </xf>
    <xf numFmtId="0" fontId="65" fillId="0" borderId="98" xfId="184" applyFont="1" applyBorder="1" applyAlignment="1">
      <alignment horizontal="left" vertical="top" wrapText="1" indent="1"/>
    </xf>
    <xf numFmtId="0" fontId="65" fillId="0" borderId="97" xfId="184" applyFont="1" applyBorder="1" applyAlignment="1">
      <alignment horizontal="center" vertical="top" wrapText="1"/>
    </xf>
    <xf numFmtId="0" fontId="65" fillId="0" borderId="107" xfId="184" applyFont="1" applyBorder="1" applyAlignment="1">
      <alignment horizontal="center" vertical="top" wrapText="1"/>
    </xf>
    <xf numFmtId="0" fontId="65" fillId="0" borderId="98" xfId="184" applyFont="1" applyBorder="1" applyAlignment="1">
      <alignment horizontal="center" vertical="top" wrapText="1"/>
    </xf>
    <xf numFmtId="0" fontId="65" fillId="0" borderId="97" xfId="184" applyFont="1" applyBorder="1" applyAlignment="1">
      <alignment horizontal="left" vertical="top" wrapText="1" indent="3"/>
    </xf>
    <xf numFmtId="0" fontId="65" fillId="0" borderId="107" xfId="184" applyFont="1" applyBorder="1" applyAlignment="1">
      <alignment horizontal="left" vertical="top" wrapText="1" indent="3"/>
    </xf>
    <xf numFmtId="0" fontId="65" fillId="0" borderId="98" xfId="184" applyFont="1" applyBorder="1" applyAlignment="1">
      <alignment horizontal="left" vertical="top" wrapText="1" indent="3"/>
    </xf>
    <xf numFmtId="0" fontId="65" fillId="0" borderId="97" xfId="184" applyFont="1" applyBorder="1" applyAlignment="1">
      <alignment horizontal="left" vertical="top" wrapText="1" indent="2"/>
    </xf>
    <xf numFmtId="0" fontId="65" fillId="0" borderId="107" xfId="184" applyFont="1" applyBorder="1" applyAlignment="1">
      <alignment horizontal="left" vertical="top" wrapText="1" indent="2"/>
    </xf>
    <xf numFmtId="0" fontId="65" fillId="0" borderId="98" xfId="184" applyFont="1" applyBorder="1" applyAlignment="1">
      <alignment horizontal="left" vertical="top" wrapText="1" indent="2"/>
    </xf>
    <xf numFmtId="0" fontId="65" fillId="0" borderId="97" xfId="0" applyFont="1" applyBorder="1" applyAlignment="1">
      <alignment horizontal="left" vertical="top" wrapText="1" indent="3"/>
    </xf>
    <xf numFmtId="0" fontId="65" fillId="0" borderId="107" xfId="0" applyFont="1" applyBorder="1" applyAlignment="1">
      <alignment horizontal="left" vertical="top" wrapText="1" indent="3"/>
    </xf>
    <xf numFmtId="0" fontId="65" fillId="0" borderId="98" xfId="0" applyFont="1" applyBorder="1" applyAlignment="1">
      <alignment horizontal="left" vertical="top" wrapText="1" indent="3"/>
    </xf>
    <xf numFmtId="0" fontId="65" fillId="0" borderId="102" xfId="0" applyFont="1" applyBorder="1" applyAlignment="1">
      <alignment horizontal="center" vertical="top" wrapText="1"/>
    </xf>
    <xf numFmtId="0" fontId="65" fillId="0" borderId="106" xfId="0" applyFont="1" applyBorder="1" applyAlignment="1">
      <alignment horizontal="center" vertical="top" wrapText="1"/>
    </xf>
    <xf numFmtId="0" fontId="65" fillId="0" borderId="104" xfId="0" applyFont="1" applyBorder="1" applyAlignment="1">
      <alignment horizontal="center" vertical="top" wrapText="1"/>
    </xf>
    <xf numFmtId="0" fontId="65" fillId="0" borderId="97" xfId="0" applyFont="1" applyBorder="1" applyAlignment="1">
      <alignment horizontal="left" vertical="top" wrapText="1" indent="1"/>
    </xf>
    <xf numFmtId="0" fontId="65" fillId="0" borderId="107" xfId="0" applyFont="1" applyBorder="1" applyAlignment="1">
      <alignment horizontal="left" vertical="top" wrapText="1" indent="1"/>
    </xf>
    <xf numFmtId="0" fontId="65" fillId="0" borderId="98" xfId="0" applyFont="1" applyBorder="1" applyAlignment="1">
      <alignment horizontal="left" vertical="top" wrapText="1" indent="1"/>
    </xf>
    <xf numFmtId="0" fontId="64" fillId="0" borderId="97" xfId="0" applyFont="1" applyBorder="1" applyAlignment="1">
      <alignment horizontal="left" vertical="top" wrapText="1" indent="2"/>
    </xf>
    <xf numFmtId="0" fontId="64" fillId="0" borderId="98" xfId="0" applyFont="1" applyBorder="1" applyAlignment="1">
      <alignment horizontal="left" vertical="top" wrapText="1" indent="2"/>
    </xf>
    <xf numFmtId="0" fontId="65" fillId="0" borderId="102" xfId="0" applyFont="1" applyBorder="1" applyAlignment="1">
      <alignment horizontal="left" vertical="top" wrapText="1" indent="2"/>
    </xf>
    <xf numFmtId="0" fontId="65" fillId="0" borderId="106" xfId="0" applyFont="1" applyBorder="1" applyAlignment="1">
      <alignment horizontal="left" vertical="top" wrapText="1" indent="2"/>
    </xf>
    <xf numFmtId="0" fontId="65" fillId="0" borderId="104" xfId="0" applyFont="1" applyBorder="1" applyAlignment="1">
      <alignment horizontal="left" vertical="top" wrapText="1" indent="2"/>
    </xf>
    <xf numFmtId="0" fontId="64" fillId="0" borderId="97" xfId="0" applyFont="1" applyBorder="1" applyAlignment="1">
      <alignment horizontal="center" vertical="top" wrapText="1"/>
    </xf>
    <xf numFmtId="0" fontId="64" fillId="0" borderId="98" xfId="0" applyFont="1" applyBorder="1" applyAlignment="1">
      <alignment horizontal="center" vertical="top" wrapText="1"/>
    </xf>
    <xf numFmtId="0" fontId="11" fillId="0" borderId="85" xfId="1" applyFont="1" applyBorder="1" applyAlignment="1">
      <alignment horizontal="center" vertical="center" wrapText="1"/>
    </xf>
    <xf numFmtId="0" fontId="11" fillId="0" borderId="61" xfId="1" applyFont="1" applyBorder="1" applyAlignment="1">
      <alignment horizontal="center" vertical="center" wrapText="1"/>
    </xf>
    <xf numFmtId="0" fontId="11" fillId="0" borderId="95" xfId="1" applyFont="1" applyBorder="1" applyAlignment="1">
      <alignment horizontal="center" vertical="center" wrapText="1"/>
    </xf>
    <xf numFmtId="0" fontId="11" fillId="0" borderId="94" xfId="1" applyFont="1" applyBorder="1" applyAlignment="1">
      <alignment horizontal="center" vertical="center" wrapText="1"/>
    </xf>
    <xf numFmtId="0" fontId="65" fillId="0" borderId="103" xfId="0" applyFont="1" applyBorder="1" applyAlignment="1">
      <alignment horizontal="left" vertical="top" wrapText="1"/>
    </xf>
    <xf numFmtId="0" fontId="65" fillId="0" borderId="0" xfId="0" applyFont="1" applyAlignment="1">
      <alignment horizontal="left" vertical="top" wrapText="1"/>
    </xf>
    <xf numFmtId="0" fontId="65" fillId="0" borderId="97" xfId="0" applyFont="1" applyBorder="1" applyAlignment="1">
      <alignment horizontal="left" vertical="top" wrapText="1"/>
    </xf>
    <xf numFmtId="0" fontId="65" fillId="0" borderId="107" xfId="0" applyFont="1" applyBorder="1" applyAlignment="1">
      <alignment horizontal="left" vertical="top" wrapText="1"/>
    </xf>
    <xf numFmtId="0" fontId="65" fillId="0" borderId="98" xfId="0" applyFont="1" applyBorder="1" applyAlignment="1">
      <alignment horizontal="left" vertical="top" wrapText="1"/>
    </xf>
    <xf numFmtId="0" fontId="65" fillId="0" borderId="97" xfId="0" applyFont="1" applyBorder="1" applyAlignment="1">
      <alignment horizontal="center" vertical="top" wrapText="1"/>
    </xf>
    <xf numFmtId="0" fontId="65" fillId="0" borderId="107" xfId="0" applyFont="1" applyBorder="1" applyAlignment="1">
      <alignment horizontal="center" vertical="top" wrapText="1"/>
    </xf>
    <xf numFmtId="0" fontId="65" fillId="0" borderId="98" xfId="0" applyFont="1" applyBorder="1" applyAlignment="1">
      <alignment horizontal="center" vertical="top" wrapText="1"/>
    </xf>
    <xf numFmtId="0" fontId="65" fillId="0" borderId="97" xfId="0" applyFont="1" applyBorder="1" applyAlignment="1">
      <alignment horizontal="left" vertical="top" wrapText="1" indent="2"/>
    </xf>
    <xf numFmtId="0" fontId="65" fillId="0" borderId="98" xfId="0" applyFont="1" applyBorder="1" applyAlignment="1">
      <alignment horizontal="left" vertical="top" wrapText="1" indent="2"/>
    </xf>
    <xf numFmtId="0" fontId="81" fillId="0" borderId="0" xfId="0" applyFont="1" applyAlignment="1">
      <alignment horizontal="left" vertical="top" wrapText="1"/>
    </xf>
    <xf numFmtId="0" fontId="64" fillId="0" borderId="105" xfId="0" applyFont="1" applyBorder="1" applyAlignment="1">
      <alignment horizontal="left" vertical="top" wrapText="1"/>
    </xf>
    <xf numFmtId="0" fontId="64" fillId="0" borderId="97" xfId="0" applyFont="1" applyBorder="1" applyAlignment="1">
      <alignment horizontal="left" vertical="top" wrapText="1" indent="1"/>
    </xf>
    <xf numFmtId="0" fontId="64" fillId="0" borderId="98" xfId="0" applyFont="1" applyBorder="1" applyAlignment="1">
      <alignment horizontal="left" vertical="top" wrapText="1" indent="1"/>
    </xf>
    <xf numFmtId="2" fontId="66" fillId="0" borderId="97" xfId="0" applyNumberFormat="1" applyFont="1" applyBorder="1" applyAlignment="1">
      <alignment horizontal="right" vertical="top" shrinkToFit="1"/>
    </xf>
    <xf numFmtId="2" fontId="66" fillId="0" borderId="98" xfId="0" applyNumberFormat="1" applyFont="1" applyBorder="1" applyAlignment="1">
      <alignment horizontal="right" vertical="top" shrinkToFit="1"/>
    </xf>
    <xf numFmtId="0" fontId="65" fillId="0" borderId="107" xfId="0" applyFont="1" applyBorder="1" applyAlignment="1">
      <alignment horizontal="left" vertical="top" wrapText="1" indent="2"/>
    </xf>
    <xf numFmtId="0" fontId="11" fillId="0" borderId="111" xfId="1" applyFont="1" applyBorder="1" applyAlignment="1">
      <alignment horizontal="center" vertical="center" wrapText="1"/>
    </xf>
    <xf numFmtId="0" fontId="11" fillId="0" borderId="112" xfId="1" applyFont="1" applyBorder="1" applyAlignment="1">
      <alignment horizontal="center" vertical="center" wrapText="1"/>
    </xf>
    <xf numFmtId="0" fontId="11" fillId="0" borderId="113" xfId="1" applyFont="1" applyBorder="1" applyAlignment="1">
      <alignment horizontal="center" vertical="center" wrapText="1"/>
    </xf>
    <xf numFmtId="0" fontId="69" fillId="0" borderId="92" xfId="1" applyFont="1" applyBorder="1" applyAlignment="1">
      <alignment horizontal="center" vertical="center"/>
    </xf>
    <xf numFmtId="0" fontId="69" fillId="0" borderId="108" xfId="1" applyFont="1" applyBorder="1" applyAlignment="1">
      <alignment horizontal="center" vertical="center"/>
    </xf>
    <xf numFmtId="0" fontId="69" fillId="0" borderId="92" xfId="1" applyFont="1" applyBorder="1" applyAlignment="1">
      <alignment horizontal="center" vertical="center" wrapText="1"/>
    </xf>
    <xf numFmtId="0" fontId="69" fillId="0" borderId="6" xfId="1" applyFont="1" applyBorder="1" applyAlignment="1">
      <alignment horizontal="center" vertical="center" wrapText="1"/>
    </xf>
    <xf numFmtId="0" fontId="69" fillId="0" borderId="108" xfId="1" applyFont="1" applyBorder="1" applyAlignment="1">
      <alignment horizontal="center" vertical="center" wrapText="1"/>
    </xf>
    <xf numFmtId="0" fontId="11" fillId="0" borderId="82" xfId="1" applyFont="1" applyBorder="1" applyAlignment="1">
      <alignment horizontal="center" vertical="center" wrapText="1"/>
    </xf>
    <xf numFmtId="0" fontId="11" fillId="0" borderId="109" xfId="1" applyFont="1" applyBorder="1" applyAlignment="1">
      <alignment horizontal="center" vertical="center" wrapText="1"/>
    </xf>
    <xf numFmtId="0" fontId="69" fillId="0" borderId="6" xfId="1" applyFont="1" applyBorder="1" applyAlignment="1">
      <alignment horizontal="center" vertical="center"/>
    </xf>
    <xf numFmtId="0" fontId="11" fillId="0" borderId="93" xfId="1" applyFont="1" applyBorder="1" applyAlignment="1">
      <alignment horizontal="center" vertical="center" wrapText="1"/>
    </xf>
    <xf numFmtId="0" fontId="11" fillId="0" borderId="110" xfId="1" applyFont="1" applyBorder="1" applyAlignment="1">
      <alignment horizontal="center" vertical="center" wrapText="1"/>
    </xf>
    <xf numFmtId="0" fontId="16" fillId="0" borderId="97" xfId="0" applyFont="1" applyBorder="1" applyAlignment="1">
      <alignment horizontal="left" vertical="top" wrapText="1" indent="1"/>
    </xf>
    <xf numFmtId="0" fontId="16" fillId="0" borderId="107" xfId="0" applyFont="1" applyBorder="1" applyAlignment="1">
      <alignment horizontal="left" vertical="top" wrapText="1" indent="1"/>
    </xf>
    <xf numFmtId="0" fontId="16" fillId="0" borderId="98" xfId="0" applyFont="1" applyBorder="1" applyAlignment="1">
      <alignment horizontal="left" vertical="top" wrapText="1" indent="1"/>
    </xf>
    <xf numFmtId="0" fontId="17" fillId="0" borderId="97" xfId="0" applyFont="1" applyBorder="1" applyAlignment="1">
      <alignment horizontal="center" vertical="top" wrapText="1"/>
    </xf>
    <xf numFmtId="0" fontId="17" fillId="0" borderId="98" xfId="0" applyFont="1" applyBorder="1" applyAlignment="1">
      <alignment horizontal="center" vertical="top" wrapText="1"/>
    </xf>
    <xf numFmtId="0" fontId="17" fillId="0" borderId="97" xfId="0" applyFont="1" applyBorder="1" applyAlignment="1">
      <alignment horizontal="left" vertical="top" wrapText="1" indent="1"/>
    </xf>
    <xf numFmtId="0" fontId="17" fillId="0" borderId="98" xfId="0" applyFont="1" applyBorder="1" applyAlignment="1">
      <alignment horizontal="left" vertical="top" wrapText="1" indent="1"/>
    </xf>
    <xf numFmtId="0" fontId="16" fillId="0" borderId="97" xfId="0" applyFont="1" applyBorder="1" applyAlignment="1">
      <alignment horizontal="left" vertical="top" wrapText="1" indent="2"/>
    </xf>
    <xf numFmtId="0" fontId="16" fillId="0" borderId="107" xfId="0" applyFont="1" applyBorder="1" applyAlignment="1">
      <alignment horizontal="left" vertical="top" wrapText="1" indent="2"/>
    </xf>
    <xf numFmtId="0" fontId="16" fillId="0" borderId="98" xfId="0" applyFont="1" applyBorder="1" applyAlignment="1">
      <alignment horizontal="left" vertical="top" wrapText="1" indent="2"/>
    </xf>
    <xf numFmtId="0" fontId="11" fillId="0" borderId="88" xfId="68" applyFont="1" applyBorder="1" applyAlignment="1">
      <alignment horizontal="center"/>
    </xf>
    <xf numFmtId="0" fontId="64" fillId="0" borderId="99" xfId="0" applyFont="1" applyBorder="1" applyAlignment="1">
      <alignment horizontal="center" vertical="top" wrapText="1"/>
    </xf>
    <xf numFmtId="0" fontId="64" fillId="0" borderId="100" xfId="0" applyFont="1" applyBorder="1" applyAlignment="1">
      <alignment horizontal="center" vertical="top" wrapText="1"/>
    </xf>
    <xf numFmtId="0" fontId="64" fillId="0" borderId="101" xfId="0" applyFont="1" applyBorder="1" applyAlignment="1">
      <alignment horizontal="center" vertical="top" wrapText="1"/>
    </xf>
    <xf numFmtId="0" fontId="64" fillId="0" borderId="99" xfId="0" applyFont="1" applyBorder="1" applyAlignment="1">
      <alignment horizontal="left" vertical="top" wrapText="1" indent="5"/>
    </xf>
    <xf numFmtId="0" fontId="64" fillId="0" borderId="100" xfId="0" applyFont="1" applyBorder="1" applyAlignment="1">
      <alignment horizontal="left" vertical="top" wrapText="1" indent="5"/>
    </xf>
    <xf numFmtId="0" fontId="64" fillId="0" borderId="101" xfId="0" applyFont="1" applyBorder="1" applyAlignment="1">
      <alignment horizontal="left" vertical="top" wrapText="1" indent="5"/>
    </xf>
    <xf numFmtId="0" fontId="27" fillId="0" borderId="0" xfId="6" applyFont="1" applyAlignment="1">
      <alignment horizontal="center" wrapText="1"/>
    </xf>
    <xf numFmtId="0" fontId="34" fillId="0" borderId="84" xfId="1" applyFont="1" applyBorder="1" applyAlignment="1">
      <alignment horizontal="center" vertical="center" wrapText="1"/>
    </xf>
    <xf numFmtId="0" fontId="34" fillId="0" borderId="6" xfId="1" applyFont="1" applyBorder="1" applyAlignment="1">
      <alignment horizontal="center" vertical="center" wrapText="1"/>
    </xf>
    <xf numFmtId="0" fontId="34" fillId="0" borderId="12" xfId="1" applyFont="1" applyBorder="1" applyAlignment="1">
      <alignment horizontal="center" vertical="center" wrapText="1"/>
    </xf>
    <xf numFmtId="0" fontId="34" fillId="5" borderId="84" xfId="1" applyFont="1" applyFill="1" applyBorder="1" applyAlignment="1">
      <alignment horizontal="center" vertical="center"/>
    </xf>
    <xf numFmtId="0" fontId="34" fillId="5" borderId="6" xfId="1" applyFont="1" applyFill="1" applyBorder="1" applyAlignment="1">
      <alignment horizontal="center" vertical="center"/>
    </xf>
    <xf numFmtId="0" fontId="34" fillId="5" borderId="12" xfId="1" applyFont="1" applyFill="1" applyBorder="1" applyAlignment="1">
      <alignment horizontal="center" vertical="center"/>
    </xf>
    <xf numFmtId="0" fontId="34" fillId="0" borderId="84" xfId="1" applyFont="1" applyBorder="1" applyAlignment="1">
      <alignment horizontal="center" vertical="center"/>
    </xf>
    <xf numFmtId="0" fontId="34" fillId="0" borderId="6" xfId="1" applyFont="1" applyBorder="1" applyAlignment="1">
      <alignment horizontal="center" vertical="center"/>
    </xf>
    <xf numFmtId="0" fontId="34" fillId="0" borderId="12" xfId="1" applyFont="1" applyBorder="1" applyAlignment="1">
      <alignment horizontal="center" vertical="center"/>
    </xf>
    <xf numFmtId="0" fontId="34" fillId="5" borderId="84" xfId="1" applyFont="1" applyFill="1" applyBorder="1" applyAlignment="1">
      <alignment horizontal="center" vertical="center" wrapText="1"/>
    </xf>
    <xf numFmtId="0" fontId="34" fillId="5" borderId="6" xfId="1" applyFont="1" applyFill="1" applyBorder="1" applyAlignment="1">
      <alignment horizontal="center" vertical="center" wrapText="1"/>
    </xf>
    <xf numFmtId="0" fontId="34" fillId="5" borderId="12" xfId="1" applyFont="1" applyFill="1" applyBorder="1" applyAlignment="1">
      <alignment horizontal="center" vertical="center" wrapText="1"/>
    </xf>
    <xf numFmtId="0" fontId="34" fillId="5" borderId="83" xfId="1" applyFont="1" applyFill="1" applyBorder="1" applyAlignment="1">
      <alignment horizontal="center" vertical="center"/>
    </xf>
    <xf numFmtId="0" fontId="34" fillId="5" borderId="7" xfId="1" applyFont="1" applyFill="1" applyBorder="1" applyAlignment="1">
      <alignment horizontal="center" vertical="center"/>
    </xf>
    <xf numFmtId="0" fontId="34" fillId="5" borderId="10" xfId="1" applyFont="1" applyFill="1" applyBorder="1" applyAlignment="1">
      <alignment horizontal="center" vertical="center"/>
    </xf>
    <xf numFmtId="0" fontId="83" fillId="0" borderId="97" xfId="0" applyFont="1" applyBorder="1" applyAlignment="1">
      <alignment horizontal="left" vertical="top" wrapText="1" indent="2"/>
    </xf>
    <xf numFmtId="0" fontId="83" fillId="0" borderId="98" xfId="0" applyFont="1" applyBorder="1" applyAlignment="1">
      <alignment horizontal="left" vertical="top" wrapText="1" indent="2"/>
    </xf>
    <xf numFmtId="0" fontId="83" fillId="0" borderId="97" xfId="0" applyFont="1" applyBorder="1" applyAlignment="1">
      <alignment horizontal="left" vertical="top" wrapText="1" indent="1"/>
    </xf>
    <xf numFmtId="0" fontId="83" fillId="0" borderId="98" xfId="0" applyFont="1" applyBorder="1" applyAlignment="1">
      <alignment horizontal="left" vertical="top" wrapText="1" indent="1"/>
    </xf>
    <xf numFmtId="0" fontId="34" fillId="0" borderId="97" xfId="0" applyFont="1" applyBorder="1" applyAlignment="1">
      <alignment horizontal="left" vertical="top" wrapText="1"/>
    </xf>
    <xf numFmtId="0" fontId="34" fillId="0" borderId="107" xfId="0" applyFont="1" applyBorder="1" applyAlignment="1">
      <alignment horizontal="left" vertical="top" wrapText="1"/>
    </xf>
    <xf numFmtId="0" fontId="34" fillId="0" borderId="98" xfId="0" applyFont="1" applyBorder="1" applyAlignment="1">
      <alignment horizontal="left" vertical="top" wrapText="1"/>
    </xf>
    <xf numFmtId="0" fontId="34" fillId="0" borderId="97" xfId="0" applyFont="1" applyBorder="1" applyAlignment="1">
      <alignment horizontal="center" vertical="top" wrapText="1"/>
    </xf>
    <xf numFmtId="0" fontId="34" fillId="0" borderId="107" xfId="0" applyFont="1" applyBorder="1" applyAlignment="1">
      <alignment horizontal="center" vertical="top" wrapText="1"/>
    </xf>
    <xf numFmtId="0" fontId="34" fillId="0" borderId="98" xfId="0" applyFont="1" applyBorder="1" applyAlignment="1">
      <alignment horizontal="center" vertical="top" wrapText="1"/>
    </xf>
    <xf numFmtId="0" fontId="34" fillId="0" borderId="97" xfId="0" applyFont="1" applyBorder="1" applyAlignment="1">
      <alignment horizontal="left" vertical="top" wrapText="1" indent="2"/>
    </xf>
    <xf numFmtId="0" fontId="34" fillId="0" borderId="98" xfId="0" applyFont="1" applyBorder="1" applyAlignment="1">
      <alignment horizontal="left" vertical="top" wrapText="1" indent="2"/>
    </xf>
    <xf numFmtId="0" fontId="34" fillId="0" borderId="97" xfId="0" applyFont="1" applyBorder="1" applyAlignment="1">
      <alignment horizontal="left" vertical="top" wrapText="1" indent="1"/>
    </xf>
    <xf numFmtId="0" fontId="34" fillId="0" borderId="98" xfId="0" applyFont="1" applyBorder="1" applyAlignment="1">
      <alignment horizontal="left" vertical="top" wrapText="1" indent="1"/>
    </xf>
    <xf numFmtId="2" fontId="86" fillId="0" borderId="97" xfId="0" applyNumberFormat="1" applyFont="1" applyBorder="1" applyAlignment="1">
      <alignment horizontal="right" vertical="top" shrinkToFit="1"/>
    </xf>
    <xf numFmtId="2" fontId="86" fillId="0" borderId="98" xfId="0" applyNumberFormat="1" applyFont="1" applyBorder="1" applyAlignment="1">
      <alignment horizontal="right" vertical="top" shrinkToFit="1"/>
    </xf>
    <xf numFmtId="0" fontId="83" fillId="0" borderId="97" xfId="0" applyFont="1" applyBorder="1" applyAlignment="1">
      <alignment horizontal="center" vertical="top" wrapText="1"/>
    </xf>
    <xf numFmtId="0" fontId="83" fillId="0" borderId="98" xfId="0" applyFont="1" applyBorder="1" applyAlignment="1">
      <alignment horizontal="center" vertical="top" wrapText="1"/>
    </xf>
    <xf numFmtId="0" fontId="16" fillId="0" borderId="103" xfId="0" applyFont="1" applyBorder="1" applyAlignment="1">
      <alignment horizontal="left" vertical="top" wrapText="1"/>
    </xf>
    <xf numFmtId="0" fontId="83" fillId="0" borderId="66" xfId="6" applyFont="1" applyBorder="1" applyAlignment="1">
      <alignment horizontal="center" vertical="center"/>
    </xf>
    <xf numFmtId="0" fontId="83" fillId="0" borderId="108" xfId="6" applyFont="1" applyBorder="1" applyAlignment="1">
      <alignment horizontal="center" vertical="center"/>
    </xf>
    <xf numFmtId="0" fontId="48" fillId="5" borderId="92" xfId="1" applyFont="1" applyFill="1" applyBorder="1" applyAlignment="1">
      <alignment horizontal="center" vertical="center" wrapText="1"/>
    </xf>
    <xf numFmtId="0" fontId="48" fillId="5" borderId="66" xfId="1" applyFont="1" applyFill="1" applyBorder="1" applyAlignment="1">
      <alignment horizontal="center" vertical="center" wrapText="1"/>
    </xf>
    <xf numFmtId="0" fontId="48" fillId="5" borderId="108" xfId="1" applyFont="1" applyFill="1" applyBorder="1" applyAlignment="1">
      <alignment horizontal="center" vertical="center" wrapText="1"/>
    </xf>
    <xf numFmtId="0" fontId="83" fillId="5" borderId="85" xfId="1" applyFont="1" applyFill="1" applyBorder="1" applyAlignment="1">
      <alignment horizontal="center" vertical="center" wrapText="1"/>
    </xf>
    <xf numFmtId="0" fontId="86" fillId="5" borderId="61" xfId="0" applyFont="1" applyFill="1" applyBorder="1" applyAlignment="1">
      <alignment horizontal="left"/>
    </xf>
    <xf numFmtId="0" fontId="86" fillId="5" borderId="95" xfId="0" applyFont="1" applyFill="1" applyBorder="1" applyAlignment="1">
      <alignment horizontal="left"/>
    </xf>
    <xf numFmtId="0" fontId="86" fillId="5" borderId="94" xfId="0" applyFont="1" applyFill="1" applyBorder="1" applyAlignment="1">
      <alignment horizontal="left"/>
    </xf>
    <xf numFmtId="0" fontId="83" fillId="5" borderId="46" xfId="1" applyFont="1" applyFill="1" applyBorder="1" applyAlignment="1">
      <alignment horizontal="center" vertical="center" wrapText="1"/>
    </xf>
    <xf numFmtId="0" fontId="83" fillId="5" borderId="95" xfId="1" applyFont="1" applyFill="1" applyBorder="1" applyAlignment="1">
      <alignment horizontal="center" vertical="center" wrapText="1"/>
    </xf>
    <xf numFmtId="0" fontId="83" fillId="5" borderId="94" xfId="1" applyFont="1" applyFill="1" applyBorder="1" applyAlignment="1">
      <alignment horizontal="center" vertical="center" wrapText="1"/>
    </xf>
    <xf numFmtId="0" fontId="83" fillId="0" borderId="92" xfId="1" applyFont="1" applyBorder="1" applyAlignment="1">
      <alignment horizontal="center" vertical="center" wrapText="1"/>
    </xf>
    <xf numFmtId="0" fontId="83" fillId="0" borderId="108" xfId="1" applyFont="1" applyBorder="1" applyAlignment="1">
      <alignment horizontal="center" vertical="center" wrapText="1"/>
    </xf>
    <xf numFmtId="0" fontId="83" fillId="5" borderId="92" xfId="1" applyFont="1" applyFill="1" applyBorder="1" applyAlignment="1">
      <alignment horizontal="center" vertical="center" wrapText="1"/>
    </xf>
    <xf numFmtId="0" fontId="83" fillId="5" borderId="108" xfId="1" applyFont="1" applyFill="1" applyBorder="1" applyAlignment="1">
      <alignment horizontal="center" vertical="center" wrapText="1"/>
    </xf>
    <xf numFmtId="0" fontId="34" fillId="0" borderId="92" xfId="1" applyFont="1" applyBorder="1" applyAlignment="1">
      <alignment horizontal="center" vertical="center"/>
    </xf>
    <xf numFmtId="0" fontId="34" fillId="0" borderId="66" xfId="1" applyFont="1" applyBorder="1" applyAlignment="1">
      <alignment horizontal="center" vertical="center"/>
    </xf>
    <xf numFmtId="0" fontId="34" fillId="0" borderId="108" xfId="1" applyFont="1" applyBorder="1" applyAlignment="1">
      <alignment horizontal="center" vertical="center"/>
    </xf>
    <xf numFmtId="0" fontId="34" fillId="0" borderId="92" xfId="1" applyFont="1" applyBorder="1" applyAlignment="1">
      <alignment horizontal="center" vertical="center" wrapText="1"/>
    </xf>
    <xf numFmtId="0" fontId="34" fillId="0" borderId="108" xfId="1" applyFont="1" applyBorder="1" applyAlignment="1">
      <alignment horizontal="center" vertical="center" wrapText="1"/>
    </xf>
    <xf numFmtId="0" fontId="34" fillId="0" borderId="66" xfId="1" applyFont="1" applyBorder="1" applyAlignment="1">
      <alignment horizontal="center" vertical="center" wrapText="1"/>
    </xf>
    <xf numFmtId="0" fontId="87" fillId="5" borderId="77" xfId="0" applyFont="1" applyFill="1" applyBorder="1" applyAlignment="1">
      <alignment horizontal="center" vertical="center" wrapText="1"/>
    </xf>
    <xf numFmtId="0" fontId="87" fillId="5" borderId="50" xfId="0" applyFont="1" applyFill="1" applyBorder="1" applyAlignment="1">
      <alignment horizontal="center" vertical="center" wrapText="1"/>
    </xf>
    <xf numFmtId="0" fontId="87" fillId="5" borderId="9" xfId="0" applyFont="1" applyFill="1" applyBorder="1" applyAlignment="1">
      <alignment horizontal="center" vertical="center" wrapText="1"/>
    </xf>
    <xf numFmtId="0" fontId="87" fillId="5" borderId="11" xfId="0" applyFont="1" applyFill="1" applyBorder="1" applyAlignment="1">
      <alignment horizontal="center" vertical="center" wrapText="1"/>
    </xf>
    <xf numFmtId="0" fontId="83" fillId="5" borderId="1" xfId="1" applyFont="1" applyFill="1" applyBorder="1" applyAlignment="1">
      <alignment horizontal="center" vertical="center" wrapText="1"/>
    </xf>
    <xf numFmtId="0" fontId="48" fillId="5" borderId="14" xfId="68" applyFont="1" applyFill="1" applyBorder="1" applyAlignment="1">
      <alignment horizontal="center" wrapText="1"/>
    </xf>
    <xf numFmtId="0" fontId="48" fillId="5" borderId="13" xfId="68" applyFont="1" applyFill="1" applyBorder="1" applyAlignment="1">
      <alignment horizontal="center" wrapText="1"/>
    </xf>
    <xf numFmtId="0" fontId="83" fillId="5" borderId="14" xfId="68" applyFont="1" applyFill="1" applyBorder="1" applyAlignment="1">
      <alignment horizontal="center" wrapText="1"/>
    </xf>
    <xf numFmtId="0" fontId="83" fillId="5" borderId="13" xfId="68" applyFont="1" applyFill="1" applyBorder="1" applyAlignment="1">
      <alignment horizontal="center" wrapText="1"/>
    </xf>
    <xf numFmtId="0" fontId="48" fillId="5" borderId="61" xfId="68" applyFont="1" applyFill="1" applyBorder="1" applyAlignment="1">
      <alignment horizontal="center" wrapText="1"/>
    </xf>
    <xf numFmtId="0" fontId="48" fillId="5" borderId="88" xfId="68" applyFont="1" applyFill="1" applyBorder="1" applyAlignment="1">
      <alignment horizontal="center" wrapText="1"/>
    </xf>
    <xf numFmtId="0" fontId="83" fillId="5" borderId="61" xfId="68" applyFont="1" applyFill="1" applyBorder="1" applyAlignment="1">
      <alignment horizontal="center" wrapText="1"/>
    </xf>
    <xf numFmtId="0" fontId="83" fillId="5" borderId="88" xfId="68" applyFont="1" applyFill="1" applyBorder="1" applyAlignment="1">
      <alignment horizontal="center" wrapText="1"/>
    </xf>
    <xf numFmtId="0" fontId="88" fillId="0" borderId="92" xfId="68" applyFont="1" applyBorder="1" applyAlignment="1">
      <alignment horizontal="center"/>
    </xf>
    <xf numFmtId="0" fontId="88" fillId="0" borderId="66" xfId="68" applyFont="1" applyBorder="1" applyAlignment="1">
      <alignment horizontal="center"/>
    </xf>
    <xf numFmtId="0" fontId="88" fillId="0" borderId="108" xfId="68" applyFont="1" applyBorder="1" applyAlignment="1">
      <alignment horizontal="center"/>
    </xf>
    <xf numFmtId="0" fontId="88" fillId="0" borderId="92" xfId="0" applyFont="1" applyBorder="1" applyAlignment="1">
      <alignment horizontal="center"/>
    </xf>
    <xf numFmtId="0" fontId="88" fillId="0" borderId="66" xfId="0" applyFont="1" applyBorder="1" applyAlignment="1">
      <alignment horizontal="center"/>
    </xf>
    <xf numFmtId="0" fontId="88" fillId="0" borderId="108" xfId="0" applyFont="1" applyBorder="1" applyAlignment="1">
      <alignment horizontal="center"/>
    </xf>
    <xf numFmtId="0" fontId="88" fillId="0" borderId="92" xfId="1" applyFont="1" applyBorder="1" applyAlignment="1">
      <alignment horizontal="center" vertical="center"/>
    </xf>
    <xf numFmtId="0" fontId="88" fillId="0" borderId="66" xfId="1" applyFont="1" applyBorder="1" applyAlignment="1">
      <alignment horizontal="center" vertical="center"/>
    </xf>
    <xf numFmtId="0" fontId="88" fillId="0" borderId="108" xfId="1" applyFont="1" applyBorder="1" applyAlignment="1">
      <alignment horizontal="center" vertical="center"/>
    </xf>
    <xf numFmtId="0" fontId="88" fillId="0" borderId="92" xfId="1" applyFont="1" applyBorder="1" applyAlignment="1">
      <alignment horizontal="center" vertical="center" wrapText="1"/>
    </xf>
    <xf numFmtId="0" fontId="88" fillId="0" borderId="66" xfId="1" applyFont="1" applyBorder="1" applyAlignment="1">
      <alignment horizontal="center" vertical="center" wrapText="1"/>
    </xf>
    <xf numFmtId="0" fontId="88" fillId="0" borderId="108" xfId="1" applyFont="1" applyBorder="1" applyAlignment="1">
      <alignment horizontal="center" vertical="center" wrapText="1"/>
    </xf>
    <xf numFmtId="2" fontId="89" fillId="0" borderId="92" xfId="0" applyNumberFormat="1" applyFont="1" applyBorder="1" applyAlignment="1">
      <alignment horizontal="center" vertical="top" shrinkToFit="1"/>
    </xf>
    <xf numFmtId="2" fontId="89" fillId="0" borderId="66" xfId="0" applyNumberFormat="1" applyFont="1" applyBorder="1" applyAlignment="1">
      <alignment horizontal="center" vertical="top" shrinkToFit="1"/>
    </xf>
    <xf numFmtId="2" fontId="89" fillId="0" borderId="108" xfId="0" applyNumberFormat="1" applyFont="1" applyBorder="1" applyAlignment="1">
      <alignment horizontal="center" vertical="top" shrinkToFit="1"/>
    </xf>
    <xf numFmtId="0" fontId="88" fillId="0" borderId="92" xfId="0" applyFont="1" applyBorder="1" applyAlignment="1">
      <alignment horizontal="center" vertical="top" wrapText="1"/>
    </xf>
    <xf numFmtId="0" fontId="88" fillId="0" borderId="66" xfId="0" applyFont="1" applyBorder="1" applyAlignment="1">
      <alignment horizontal="center" vertical="top" wrapText="1"/>
    </xf>
    <xf numFmtId="0" fontId="88" fillId="0" borderId="108" xfId="0" applyFont="1" applyBorder="1" applyAlignment="1">
      <alignment horizontal="center" vertical="top" wrapText="1"/>
    </xf>
    <xf numFmtId="2" fontId="89" fillId="0" borderId="61" xfId="0" applyNumberFormat="1" applyFont="1" applyBorder="1" applyAlignment="1">
      <alignment horizontal="center" vertical="top" shrinkToFit="1"/>
    </xf>
    <xf numFmtId="2" fontId="89" fillId="0" borderId="95" xfId="0" applyNumberFormat="1" applyFont="1" applyBorder="1" applyAlignment="1">
      <alignment horizontal="center" vertical="top" shrinkToFit="1"/>
    </xf>
    <xf numFmtId="2" fontId="89" fillId="0" borderId="94" xfId="0" applyNumberFormat="1" applyFont="1" applyBorder="1" applyAlignment="1">
      <alignment horizontal="center" vertical="top" shrinkToFit="1"/>
    </xf>
    <xf numFmtId="0" fontId="88" fillId="0" borderId="61" xfId="68" applyFont="1" applyBorder="1" applyAlignment="1">
      <alignment horizontal="center"/>
    </xf>
    <xf numFmtId="0" fontId="88" fillId="0" borderId="95" xfId="68" applyFont="1" applyBorder="1" applyAlignment="1">
      <alignment horizontal="center"/>
    </xf>
    <xf numFmtId="0" fontId="88" fillId="0" borderId="94" xfId="68" applyFont="1" applyBorder="1" applyAlignment="1">
      <alignment horizontal="center"/>
    </xf>
    <xf numFmtId="0" fontId="88" fillId="0" borderId="61" xfId="0" applyFont="1" applyBorder="1" applyAlignment="1">
      <alignment horizontal="center"/>
    </xf>
    <xf numFmtId="0" fontId="88" fillId="0" borderId="95" xfId="0" applyFont="1" applyBorder="1" applyAlignment="1">
      <alignment horizontal="center"/>
    </xf>
    <xf numFmtId="0" fontId="88" fillId="0" borderId="94" xfId="0" applyFont="1" applyBorder="1" applyAlignment="1">
      <alignment horizontal="center"/>
    </xf>
    <xf numFmtId="0" fontId="22" fillId="5" borderId="1" xfId="0" applyFont="1" applyFill="1" applyBorder="1" applyAlignment="1">
      <alignment horizontal="left"/>
    </xf>
    <xf numFmtId="0" fontId="21" fillId="5" borderId="77" xfId="0" applyFont="1" applyFill="1" applyBorder="1" applyAlignment="1">
      <alignment horizontal="center" vertical="center" wrapText="1"/>
    </xf>
    <xf numFmtId="0" fontId="21" fillId="5" borderId="50"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22" fillId="5" borderId="12" xfId="0" applyFont="1" applyFill="1" applyBorder="1" applyAlignment="1">
      <alignment horizontal="left"/>
    </xf>
    <xf numFmtId="0" fontId="48" fillId="5" borderId="14" xfId="68" applyFont="1" applyFill="1" applyBorder="1" applyAlignment="1">
      <alignment horizontal="center"/>
    </xf>
    <xf numFmtId="0" fontId="48" fillId="5" borderId="13" xfId="68" applyFont="1" applyFill="1" applyBorder="1" applyAlignment="1">
      <alignment horizontal="center"/>
    </xf>
    <xf numFmtId="0" fontId="48" fillId="5" borderId="61" xfId="68" applyFont="1" applyFill="1" applyBorder="1" applyAlignment="1">
      <alignment horizontal="center"/>
    </xf>
    <xf numFmtId="0" fontId="48" fillId="5" borderId="88" xfId="68" applyFont="1" applyFill="1" applyBorder="1" applyAlignment="1">
      <alignment horizontal="center"/>
    </xf>
  </cellXfs>
  <cellStyles count="187">
    <cellStyle name="Millares" xfId="186" builtinId="3"/>
    <cellStyle name="Millares 2" xfId="66" xr:uid="{00000000-0005-0000-0000-000000000000}"/>
    <cellStyle name="Millares 3" xfId="70" xr:uid="{00000000-0005-0000-0000-000001000000}"/>
    <cellStyle name="Normal" xfId="0" builtinId="0"/>
    <cellStyle name="Normal 10" xfId="19" xr:uid="{00000000-0005-0000-0000-000003000000}"/>
    <cellStyle name="Normal 11" xfId="20" xr:uid="{00000000-0005-0000-0000-000004000000}"/>
    <cellStyle name="Normal 12" xfId="21" xr:uid="{00000000-0005-0000-0000-000005000000}"/>
    <cellStyle name="Normal 13" xfId="22" xr:uid="{00000000-0005-0000-0000-000006000000}"/>
    <cellStyle name="Normal 14" xfId="23" xr:uid="{00000000-0005-0000-0000-000007000000}"/>
    <cellStyle name="Normal 15" xfId="24" xr:uid="{00000000-0005-0000-0000-000008000000}"/>
    <cellStyle name="Normal 15 2" xfId="42" xr:uid="{00000000-0005-0000-0000-000009000000}"/>
    <cellStyle name="Normal 15 2 2" xfId="71" xr:uid="{00000000-0005-0000-0000-00000A000000}"/>
    <cellStyle name="Normal 15 3" xfId="54" xr:uid="{00000000-0005-0000-0000-00000B000000}"/>
    <cellStyle name="Normal 15 3 2" xfId="72" xr:uid="{00000000-0005-0000-0000-00000C000000}"/>
    <cellStyle name="Normal 15 4" xfId="73" xr:uid="{00000000-0005-0000-0000-00000D000000}"/>
    <cellStyle name="Normal 15 4 2" xfId="74" xr:uid="{00000000-0005-0000-0000-00000E000000}"/>
    <cellStyle name="Normal 15 5" xfId="75" xr:uid="{00000000-0005-0000-0000-00000F000000}"/>
    <cellStyle name="Normal 15 5 2" xfId="76" xr:uid="{00000000-0005-0000-0000-000010000000}"/>
    <cellStyle name="Normal 15 6" xfId="77" xr:uid="{00000000-0005-0000-0000-000011000000}"/>
    <cellStyle name="Normal 15 6 2" xfId="78" xr:uid="{00000000-0005-0000-0000-000012000000}"/>
    <cellStyle name="Normal 15 7" xfId="79" xr:uid="{00000000-0005-0000-0000-000013000000}"/>
    <cellStyle name="Normal 16" xfId="25" xr:uid="{00000000-0005-0000-0000-000014000000}"/>
    <cellStyle name="Normal 16 2" xfId="40" xr:uid="{00000000-0005-0000-0000-000015000000}"/>
    <cellStyle name="Normal 16 2 2" xfId="80" xr:uid="{00000000-0005-0000-0000-000016000000}"/>
    <cellStyle name="Normal 16 3" xfId="55" xr:uid="{00000000-0005-0000-0000-000017000000}"/>
    <cellStyle name="Normal 16 3 2" xfId="81" xr:uid="{00000000-0005-0000-0000-000018000000}"/>
    <cellStyle name="Normal 16 4" xfId="82" xr:uid="{00000000-0005-0000-0000-000019000000}"/>
    <cellStyle name="Normal 16 4 2" xfId="83" xr:uid="{00000000-0005-0000-0000-00001A000000}"/>
    <cellStyle name="Normal 16 5" xfId="84" xr:uid="{00000000-0005-0000-0000-00001B000000}"/>
    <cellStyle name="Normal 16 5 2" xfId="85" xr:uid="{00000000-0005-0000-0000-00001C000000}"/>
    <cellStyle name="Normal 16 6" xfId="86" xr:uid="{00000000-0005-0000-0000-00001D000000}"/>
    <cellStyle name="Normal 16 6 2" xfId="87" xr:uid="{00000000-0005-0000-0000-00001E000000}"/>
    <cellStyle name="Normal 16 7" xfId="88" xr:uid="{00000000-0005-0000-0000-00001F000000}"/>
    <cellStyle name="Normal 17" xfId="26" xr:uid="{00000000-0005-0000-0000-000020000000}"/>
    <cellStyle name="Normal 18" xfId="27" xr:uid="{00000000-0005-0000-0000-000021000000}"/>
    <cellStyle name="Normal 18 2" xfId="41" xr:uid="{00000000-0005-0000-0000-000022000000}"/>
    <cellStyle name="Normal 18 2 2" xfId="89" xr:uid="{00000000-0005-0000-0000-000023000000}"/>
    <cellStyle name="Normal 18 3" xfId="56" xr:uid="{00000000-0005-0000-0000-000024000000}"/>
    <cellStyle name="Normal 18 3 2" xfId="90" xr:uid="{00000000-0005-0000-0000-000025000000}"/>
    <cellStyle name="Normal 18 4" xfId="91" xr:uid="{00000000-0005-0000-0000-000026000000}"/>
    <cellStyle name="Normal 18 4 2" xfId="92" xr:uid="{00000000-0005-0000-0000-000027000000}"/>
    <cellStyle name="Normal 18 5" xfId="93" xr:uid="{00000000-0005-0000-0000-000028000000}"/>
    <cellStyle name="Normal 18 5 2" xfId="94" xr:uid="{00000000-0005-0000-0000-000029000000}"/>
    <cellStyle name="Normal 18 6" xfId="95" xr:uid="{00000000-0005-0000-0000-00002A000000}"/>
    <cellStyle name="Normal 18 6 2" xfId="96" xr:uid="{00000000-0005-0000-0000-00002B000000}"/>
    <cellStyle name="Normal 18 7" xfId="97" xr:uid="{00000000-0005-0000-0000-00002C000000}"/>
    <cellStyle name="Normal 19" xfId="28" xr:uid="{00000000-0005-0000-0000-00002D000000}"/>
    <cellStyle name="Normal 19 2" xfId="44" xr:uid="{00000000-0005-0000-0000-00002E000000}"/>
    <cellStyle name="Normal 19 2 2" xfId="98" xr:uid="{00000000-0005-0000-0000-00002F000000}"/>
    <cellStyle name="Normal 19 3" xfId="57" xr:uid="{00000000-0005-0000-0000-000030000000}"/>
    <cellStyle name="Normal 19 3 2" xfId="99" xr:uid="{00000000-0005-0000-0000-000031000000}"/>
    <cellStyle name="Normal 19 4" xfId="100" xr:uid="{00000000-0005-0000-0000-000032000000}"/>
    <cellStyle name="Normal 19 4 2" xfId="101" xr:uid="{00000000-0005-0000-0000-000033000000}"/>
    <cellStyle name="Normal 19 5" xfId="102" xr:uid="{00000000-0005-0000-0000-000034000000}"/>
    <cellStyle name="Normal 19 5 2" xfId="103" xr:uid="{00000000-0005-0000-0000-000035000000}"/>
    <cellStyle name="Normal 19 6" xfId="104" xr:uid="{00000000-0005-0000-0000-000036000000}"/>
    <cellStyle name="Normal 19 6 2" xfId="105" xr:uid="{00000000-0005-0000-0000-000037000000}"/>
    <cellStyle name="Normal 19 7" xfId="106" xr:uid="{00000000-0005-0000-0000-000038000000}"/>
    <cellStyle name="Normal 2" xfId="4" xr:uid="{00000000-0005-0000-0000-000039000000}"/>
    <cellStyle name="Normal 2 2" xfId="10" xr:uid="{00000000-0005-0000-0000-00003A000000}"/>
    <cellStyle name="Normal 2 2 2" xfId="68" xr:uid="{00000000-0005-0000-0000-00003B000000}"/>
    <cellStyle name="Normal 2 3" xfId="12" xr:uid="{00000000-0005-0000-0000-00003C000000}"/>
    <cellStyle name="Normal 2 4" xfId="15" xr:uid="{00000000-0005-0000-0000-00003D000000}"/>
    <cellStyle name="Normal 20" xfId="29" xr:uid="{00000000-0005-0000-0000-00003E000000}"/>
    <cellStyle name="Normal 20 2" xfId="45" xr:uid="{00000000-0005-0000-0000-00003F000000}"/>
    <cellStyle name="Normal 20 2 2" xfId="107" xr:uid="{00000000-0005-0000-0000-000040000000}"/>
    <cellStyle name="Normal 20 3" xfId="58" xr:uid="{00000000-0005-0000-0000-000041000000}"/>
    <cellStyle name="Normal 20 3 2" xfId="108" xr:uid="{00000000-0005-0000-0000-000042000000}"/>
    <cellStyle name="Normal 20 4" xfId="109" xr:uid="{00000000-0005-0000-0000-000043000000}"/>
    <cellStyle name="Normal 20 4 2" xfId="110" xr:uid="{00000000-0005-0000-0000-000044000000}"/>
    <cellStyle name="Normal 20 5" xfId="111" xr:uid="{00000000-0005-0000-0000-000045000000}"/>
    <cellStyle name="Normal 20 5 2" xfId="112" xr:uid="{00000000-0005-0000-0000-000046000000}"/>
    <cellStyle name="Normal 20 6" xfId="113" xr:uid="{00000000-0005-0000-0000-000047000000}"/>
    <cellStyle name="Normal 20 6 2" xfId="114" xr:uid="{00000000-0005-0000-0000-000048000000}"/>
    <cellStyle name="Normal 20 7" xfId="115" xr:uid="{00000000-0005-0000-0000-000049000000}"/>
    <cellStyle name="Normal 21" xfId="31" xr:uid="{00000000-0005-0000-0000-00004A000000}"/>
    <cellStyle name="Normal 21 2" xfId="46" xr:uid="{00000000-0005-0000-0000-00004B000000}"/>
    <cellStyle name="Normal 21 2 2" xfId="116" xr:uid="{00000000-0005-0000-0000-00004C000000}"/>
    <cellStyle name="Normal 21 3" xfId="59" xr:uid="{00000000-0005-0000-0000-00004D000000}"/>
    <cellStyle name="Normal 21 3 2" xfId="117" xr:uid="{00000000-0005-0000-0000-00004E000000}"/>
    <cellStyle name="Normal 21 4" xfId="118" xr:uid="{00000000-0005-0000-0000-00004F000000}"/>
    <cellStyle name="Normal 21 4 2" xfId="119" xr:uid="{00000000-0005-0000-0000-000050000000}"/>
    <cellStyle name="Normal 21 5" xfId="120" xr:uid="{00000000-0005-0000-0000-000051000000}"/>
    <cellStyle name="Normal 21 5 2" xfId="121" xr:uid="{00000000-0005-0000-0000-000052000000}"/>
    <cellStyle name="Normal 21 6" xfId="122" xr:uid="{00000000-0005-0000-0000-000053000000}"/>
    <cellStyle name="Normal 21 6 2" xfId="123" xr:uid="{00000000-0005-0000-0000-000054000000}"/>
    <cellStyle name="Normal 21 7" xfId="124" xr:uid="{00000000-0005-0000-0000-000055000000}"/>
    <cellStyle name="Normal 22" xfId="125" xr:uid="{00000000-0005-0000-0000-000056000000}"/>
    <cellStyle name="Normal 22 2" xfId="47" xr:uid="{00000000-0005-0000-0000-000057000000}"/>
    <cellStyle name="Normal 22 2 2" xfId="126" xr:uid="{00000000-0005-0000-0000-000058000000}"/>
    <cellStyle name="Normal 22 3" xfId="60" xr:uid="{00000000-0005-0000-0000-000059000000}"/>
    <cellStyle name="Normal 22 3 2" xfId="127" xr:uid="{00000000-0005-0000-0000-00005A000000}"/>
    <cellStyle name="Normal 22 4" xfId="128" xr:uid="{00000000-0005-0000-0000-00005B000000}"/>
    <cellStyle name="Normal 22 4 2" xfId="129" xr:uid="{00000000-0005-0000-0000-00005C000000}"/>
    <cellStyle name="Normal 22 5" xfId="130" xr:uid="{00000000-0005-0000-0000-00005D000000}"/>
    <cellStyle name="Normal 22 5 2" xfId="131" xr:uid="{00000000-0005-0000-0000-00005E000000}"/>
    <cellStyle name="Normal 22 6" xfId="132" xr:uid="{00000000-0005-0000-0000-00005F000000}"/>
    <cellStyle name="Normal 22 6 2" xfId="133" xr:uid="{00000000-0005-0000-0000-000060000000}"/>
    <cellStyle name="Normal 22 7" xfId="134" xr:uid="{00000000-0005-0000-0000-000061000000}"/>
    <cellStyle name="Normal 23" xfId="30" xr:uid="{00000000-0005-0000-0000-000062000000}"/>
    <cellStyle name="Normal 23 2" xfId="48" xr:uid="{00000000-0005-0000-0000-000063000000}"/>
    <cellStyle name="Normal 23 2 2" xfId="135" xr:uid="{00000000-0005-0000-0000-000064000000}"/>
    <cellStyle name="Normal 23 3" xfId="61" xr:uid="{00000000-0005-0000-0000-000065000000}"/>
    <cellStyle name="Normal 23 3 2" xfId="136" xr:uid="{00000000-0005-0000-0000-000066000000}"/>
    <cellStyle name="Normal 23 4" xfId="137" xr:uid="{00000000-0005-0000-0000-000067000000}"/>
    <cellStyle name="Normal 23 4 2" xfId="138" xr:uid="{00000000-0005-0000-0000-000068000000}"/>
    <cellStyle name="Normal 23 5" xfId="139" xr:uid="{00000000-0005-0000-0000-000069000000}"/>
    <cellStyle name="Normal 23 5 2" xfId="140" xr:uid="{00000000-0005-0000-0000-00006A000000}"/>
    <cellStyle name="Normal 23 6" xfId="141" xr:uid="{00000000-0005-0000-0000-00006B000000}"/>
    <cellStyle name="Normal 23 6 2" xfId="142" xr:uid="{00000000-0005-0000-0000-00006C000000}"/>
    <cellStyle name="Normal 23 7" xfId="143" xr:uid="{00000000-0005-0000-0000-00006D000000}"/>
    <cellStyle name="Normal 24" xfId="38" xr:uid="{00000000-0005-0000-0000-00006E000000}"/>
    <cellStyle name="Normal 24 2" xfId="49" xr:uid="{00000000-0005-0000-0000-00006F000000}"/>
    <cellStyle name="Normal 24 2 2" xfId="144" xr:uid="{00000000-0005-0000-0000-000070000000}"/>
    <cellStyle name="Normal 24 3" xfId="62" xr:uid="{00000000-0005-0000-0000-000071000000}"/>
    <cellStyle name="Normal 24 3 2" xfId="145" xr:uid="{00000000-0005-0000-0000-000072000000}"/>
    <cellStyle name="Normal 24 4" xfId="146" xr:uid="{00000000-0005-0000-0000-000073000000}"/>
    <cellStyle name="Normal 24 4 2" xfId="147" xr:uid="{00000000-0005-0000-0000-000074000000}"/>
    <cellStyle name="Normal 24 5" xfId="148" xr:uid="{00000000-0005-0000-0000-000075000000}"/>
    <cellStyle name="Normal 24 5 2" xfId="149" xr:uid="{00000000-0005-0000-0000-000076000000}"/>
    <cellStyle name="Normal 24 6" xfId="150" xr:uid="{00000000-0005-0000-0000-000077000000}"/>
    <cellStyle name="Normal 24 6 2" xfId="151" xr:uid="{00000000-0005-0000-0000-000078000000}"/>
    <cellStyle name="Normal 24 7" xfId="152" xr:uid="{00000000-0005-0000-0000-000079000000}"/>
    <cellStyle name="Normal 25" xfId="39" xr:uid="{00000000-0005-0000-0000-00007A000000}"/>
    <cellStyle name="Normal 25 2" xfId="50" xr:uid="{00000000-0005-0000-0000-00007B000000}"/>
    <cellStyle name="Normal 25 2 2" xfId="153" xr:uid="{00000000-0005-0000-0000-00007C000000}"/>
    <cellStyle name="Normal 25 3" xfId="63" xr:uid="{00000000-0005-0000-0000-00007D000000}"/>
    <cellStyle name="Normal 25 3 2" xfId="154" xr:uid="{00000000-0005-0000-0000-00007E000000}"/>
    <cellStyle name="Normal 25 4" xfId="155" xr:uid="{00000000-0005-0000-0000-00007F000000}"/>
    <cellStyle name="Normal 25 4 2" xfId="156" xr:uid="{00000000-0005-0000-0000-000080000000}"/>
    <cellStyle name="Normal 25 5" xfId="157" xr:uid="{00000000-0005-0000-0000-000081000000}"/>
    <cellStyle name="Normal 25 5 2" xfId="158" xr:uid="{00000000-0005-0000-0000-000082000000}"/>
    <cellStyle name="Normal 25 6" xfId="159" xr:uid="{00000000-0005-0000-0000-000083000000}"/>
    <cellStyle name="Normal 25 6 2" xfId="160" xr:uid="{00000000-0005-0000-0000-000084000000}"/>
    <cellStyle name="Normal 25 7" xfId="161" xr:uid="{00000000-0005-0000-0000-000085000000}"/>
    <cellStyle name="Normal 26" xfId="17" xr:uid="{00000000-0005-0000-0000-000086000000}"/>
    <cellStyle name="Normal 26 2" xfId="51" xr:uid="{00000000-0005-0000-0000-000087000000}"/>
    <cellStyle name="Normal 26 2 2" xfId="162" xr:uid="{00000000-0005-0000-0000-000088000000}"/>
    <cellStyle name="Normal 26 3" xfId="64" xr:uid="{00000000-0005-0000-0000-000089000000}"/>
    <cellStyle name="Normal 26 3 2" xfId="163" xr:uid="{00000000-0005-0000-0000-00008A000000}"/>
    <cellStyle name="Normal 26 4" xfId="164" xr:uid="{00000000-0005-0000-0000-00008B000000}"/>
    <cellStyle name="Normal 26 4 2" xfId="165" xr:uid="{00000000-0005-0000-0000-00008C000000}"/>
    <cellStyle name="Normal 26 5" xfId="166" xr:uid="{00000000-0005-0000-0000-00008D000000}"/>
    <cellStyle name="Normal 26 5 2" xfId="167" xr:uid="{00000000-0005-0000-0000-00008E000000}"/>
    <cellStyle name="Normal 26 6" xfId="168" xr:uid="{00000000-0005-0000-0000-00008F000000}"/>
    <cellStyle name="Normal 26 6 2" xfId="169" xr:uid="{00000000-0005-0000-0000-000090000000}"/>
    <cellStyle name="Normal 26 7" xfId="170" xr:uid="{00000000-0005-0000-0000-000091000000}"/>
    <cellStyle name="Normal 27" xfId="52" xr:uid="{00000000-0005-0000-0000-000092000000}"/>
    <cellStyle name="Normal 27 2" xfId="171" xr:uid="{00000000-0005-0000-0000-000093000000}"/>
    <cellStyle name="Normal 27 2 2" xfId="172" xr:uid="{00000000-0005-0000-0000-000094000000}"/>
    <cellStyle name="Normal 27 3" xfId="173" xr:uid="{00000000-0005-0000-0000-000095000000}"/>
    <cellStyle name="Normal 27 3 2" xfId="174" xr:uid="{00000000-0005-0000-0000-000096000000}"/>
    <cellStyle name="Normal 27 4" xfId="175" xr:uid="{00000000-0005-0000-0000-000097000000}"/>
    <cellStyle name="Normal 27 4 2" xfId="176" xr:uid="{00000000-0005-0000-0000-000098000000}"/>
    <cellStyle name="Normal 27 5" xfId="177" xr:uid="{00000000-0005-0000-0000-000099000000}"/>
    <cellStyle name="Normal 27 5 2" xfId="178" xr:uid="{00000000-0005-0000-0000-00009A000000}"/>
    <cellStyle name="Normal 27 6" xfId="179" xr:uid="{00000000-0005-0000-0000-00009B000000}"/>
    <cellStyle name="Normal 27 6 2" xfId="180" xr:uid="{00000000-0005-0000-0000-00009C000000}"/>
    <cellStyle name="Normal 27 7" xfId="181" xr:uid="{00000000-0005-0000-0000-00009D000000}"/>
    <cellStyle name="Normal 28" xfId="53" xr:uid="{00000000-0005-0000-0000-00009E000000}"/>
    <cellStyle name="Normal 29" xfId="65" xr:uid="{00000000-0005-0000-0000-00009F000000}"/>
    <cellStyle name="Normal 3" xfId="5" xr:uid="{00000000-0005-0000-0000-0000A0000000}"/>
    <cellStyle name="Normal 3 2" xfId="11" xr:uid="{00000000-0005-0000-0000-0000A1000000}"/>
    <cellStyle name="Normal 3 3" xfId="13" xr:uid="{00000000-0005-0000-0000-0000A2000000}"/>
    <cellStyle name="Normal 3 4" xfId="14" xr:uid="{00000000-0005-0000-0000-0000A3000000}"/>
    <cellStyle name="Normal 30" xfId="185" xr:uid="{1ED40E70-8376-4558-8211-95CF319C39A8}"/>
    <cellStyle name="Normal 4" xfId="6" xr:uid="{00000000-0005-0000-0000-0000A4000000}"/>
    <cellStyle name="Normal 5" xfId="9" xr:uid="{00000000-0005-0000-0000-0000A5000000}"/>
    <cellStyle name="Normal 5 2" xfId="67" xr:uid="{00000000-0005-0000-0000-0000A6000000}"/>
    <cellStyle name="Normal 5 2 2" xfId="69" xr:uid="{00000000-0005-0000-0000-0000A7000000}"/>
    <cellStyle name="Normal 6" xfId="183" xr:uid="{00000000-0005-0000-0000-0000A8000000}"/>
    <cellStyle name="Normal 7" xfId="184" xr:uid="{34FC1F57-4C0A-4E23-87E6-9F9F661E2778}"/>
    <cellStyle name="Normal 7 2" xfId="32" xr:uid="{00000000-0005-0000-0000-0000A9000000}"/>
    <cellStyle name="Normal 7 3" xfId="37" xr:uid="{00000000-0005-0000-0000-0000AA000000}"/>
    <cellStyle name="Normal 7 4" xfId="36" xr:uid="{00000000-0005-0000-0000-0000AB000000}"/>
    <cellStyle name="Normal 7 5" xfId="43" xr:uid="{00000000-0005-0000-0000-0000AC000000}"/>
    <cellStyle name="Normal 8" xfId="16" xr:uid="{00000000-0005-0000-0000-0000AD000000}"/>
    <cellStyle name="Normal 9" xfId="18" xr:uid="{00000000-0005-0000-0000-0000AE000000}"/>
    <cellStyle name="Normal_CuadrosResolucion" xfId="1" xr:uid="{00000000-0005-0000-0000-0000AF000000}"/>
    <cellStyle name="Normal_GART-GRDE-010-2002_TerminosConexion" xfId="2" xr:uid="{00000000-0005-0000-0000-0000B0000000}"/>
    <cellStyle name="Normal_GART-GRDE-010-2002_TerminosConexion 2" xfId="3" xr:uid="{00000000-0005-0000-0000-0000B1000000}"/>
    <cellStyle name="Porcentaje 2" xfId="7" xr:uid="{00000000-0005-0000-0000-0000B2000000}"/>
    <cellStyle name="Porcentaje 2 2" xfId="33" xr:uid="{00000000-0005-0000-0000-0000B3000000}"/>
    <cellStyle name="Porcentaje 2 3" xfId="35" xr:uid="{00000000-0005-0000-0000-0000B4000000}"/>
    <cellStyle name="Porcentaje 2 4" xfId="34" xr:uid="{00000000-0005-0000-0000-0000B5000000}"/>
    <cellStyle name="Porcentaje 3" xfId="8" xr:uid="{00000000-0005-0000-0000-0000B6000000}"/>
    <cellStyle name="Porcentaje 4" xfId="182" xr:uid="{00000000-0005-0000-0000-0000B7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RCOLLA~1\CONFIG~1\Temp\Mantenimiento_Hex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ctivo\0Ruben\2007\Conexiones\Consultor\Informaci&#243;n%20Lahmeyer\Mantenimiento\Mantenimiento_Hex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sTipos"/>
      <sheetName val="ActividadesPreventivo"/>
      <sheetName val="ActividadesCorrectivo"/>
      <sheetName val="CM-01"/>
      <sheetName val="CM-02"/>
      <sheetName val="CM-03-1"/>
      <sheetName val="CM-03-2"/>
      <sheetName val="CM-03-3"/>
      <sheetName val="CM-03-4"/>
      <sheetName val="CM-03-5"/>
      <sheetName val="CM-03-6"/>
      <sheetName val="CM-03-7"/>
      <sheetName val="CM-03-8"/>
      <sheetName val="CM-03-9"/>
      <sheetName val="CM-03-10"/>
      <sheetName val="CM-03-11"/>
      <sheetName val="CM-03-12"/>
      <sheetName val="CM-03-13"/>
      <sheetName val="CM-03-14"/>
      <sheetName val="CM-03-15"/>
      <sheetName val="CM-03-16"/>
      <sheetName val="CM-03-17"/>
      <sheetName val="CM-03-20"/>
      <sheetName val="CM-03-21"/>
      <sheetName val="CM-03-22"/>
      <sheetName val="CM-03-23"/>
      <sheetName val="CM-03-24"/>
      <sheetName val="CM-03-25"/>
      <sheetName val="CM-03-27"/>
      <sheetName val="CM-03-28"/>
      <sheetName val="CM-03-28-1"/>
      <sheetName val="CM-03-28-2"/>
      <sheetName val="CM-03-29"/>
      <sheetName val="CM-03-30"/>
      <sheetName val="CM-04-1"/>
      <sheetName val="CM-04-2"/>
      <sheetName val="CM-04-3"/>
      <sheetName val="CM-04-4"/>
      <sheetName val="CM-04-5"/>
      <sheetName val="CM-04-6"/>
      <sheetName val="CM-04-7"/>
      <sheetName val="CM-04-9"/>
      <sheetName val="CM-04-11"/>
      <sheetName val="CM-04-12"/>
      <sheetName val="CM-04-12-1"/>
      <sheetName val="CM-04-13"/>
      <sheetName val="CM-04-14"/>
      <sheetName val="CM-04-16 "/>
      <sheetName val="CM-04-17"/>
      <sheetName val="CM-04-19"/>
      <sheetName val="CM-04-18"/>
      <sheetName val="CM-04-18-1"/>
      <sheetName val="CM-04-19-1"/>
      <sheetName val="CM-04-20"/>
      <sheetName val="CM-04-21"/>
      <sheetName val="CM-04-21-1"/>
      <sheetName val="CM-04-23-1"/>
      <sheetName val="CM-04-22"/>
      <sheetName val="CM-04-24 "/>
      <sheetName val="CM-04-25"/>
      <sheetName val="CM-04-26"/>
      <sheetName val="CM-04-27"/>
      <sheetName val="CM-04-28"/>
      <sheetName val="CM-04-29"/>
      <sheetName val="CM-05"/>
      <sheetName val="CM-06"/>
      <sheetName val="CM-08-1"/>
      <sheetName val="CM-08-2"/>
      <sheetName val="CM-08-2 (2)"/>
      <sheetName val="CM-08-3"/>
      <sheetName val="CM-08-4"/>
      <sheetName val="CM-08-5"/>
      <sheetName val="CM-08-5 (2)"/>
      <sheetName val="CM-08-5-1"/>
      <sheetName val="CM-08-5-1 (2)"/>
      <sheetName val="CM-08-6"/>
      <sheetName val="CM-08-7"/>
      <sheetName val="CM-08-8"/>
      <sheetName val="CM-08-8-1"/>
      <sheetName val="CM-08-9"/>
      <sheetName val="CM-08-10"/>
      <sheetName val="CM-08-11"/>
      <sheetName val="CM-08-12"/>
      <sheetName val="CM-08-13"/>
      <sheetName val="CM-08-14"/>
      <sheetName val="CM-08-15"/>
      <sheetName val="CM-08-15-1"/>
      <sheetName val="CM-08-16"/>
      <sheetName val="CM-08-17"/>
      <sheetName val="CM-08-18"/>
      <sheetName val="CM-08-19"/>
      <sheetName val="CM-08-20"/>
      <sheetName val="CM-08-21"/>
      <sheetName val="CM-08-22"/>
      <sheetName val="CM-08-23"/>
      <sheetName val="CM-08-24"/>
      <sheetName val="CM-08-25"/>
      <sheetName val="CM-08-26"/>
      <sheetName val="CM-08-27"/>
      <sheetName val="CM-08-28"/>
      <sheetName val="CM-08-29"/>
      <sheetName val="CM-08-30"/>
      <sheetName val="CM-09"/>
      <sheetName val="CM-10"/>
      <sheetName val="ACTIVIDADES FRECUENCIA"/>
      <sheetName val="TIEMPOS y RENDIM.( PREVENTIVO)"/>
      <sheetName val="TIEMPOS Y RENDIM.( CORRECTIVO)"/>
      <sheetName val="NOMBRES DE CÓDIGOS"/>
    </sheetNames>
    <sheetDataSet>
      <sheetData sheetId="0">
        <row r="6">
          <cell r="G6" t="str">
            <v>BT1MC11ANM</v>
          </cell>
        </row>
      </sheetData>
      <sheetData sheetId="1"/>
      <sheetData sheetId="2">
        <row r="6">
          <cell r="B6" t="str">
            <v>MC</v>
          </cell>
          <cell r="C6" t="str">
            <v>MANTENIMIENTO CORRECTIVO</v>
          </cell>
        </row>
        <row r="7">
          <cell r="B7" t="str">
            <v>MCEA</v>
          </cell>
          <cell r="C7" t="str">
            <v>1. Empalme de acometida</v>
          </cell>
        </row>
        <row r="8">
          <cell r="B8" t="str">
            <v>MCEA1</v>
          </cell>
          <cell r="C8" t="str">
            <v>1.1. Cambio de empalme en BT</v>
          </cell>
        </row>
        <row r="9">
          <cell r="B9" t="str">
            <v>MCEA11</v>
          </cell>
          <cell r="C9" t="str">
            <v>1.1.1. Cambio de empalme en BT aéreo</v>
          </cell>
        </row>
        <row r="10">
          <cell r="B10" t="str">
            <v>MCEA12</v>
          </cell>
          <cell r="C10" t="str">
            <v>1.1.2. Cambio de empalme en BT subterráneo</v>
          </cell>
        </row>
        <row r="11">
          <cell r="B11" t="str">
            <v>MCEA2</v>
          </cell>
          <cell r="C11" t="str">
            <v>1.2. Cambio de empalme en MT</v>
          </cell>
        </row>
        <row r="12">
          <cell r="B12" t="str">
            <v>MCEA21</v>
          </cell>
          <cell r="C12" t="str">
            <v>1.2.1. Cambio de empalme en MT aéreo</v>
          </cell>
        </row>
        <row r="13">
          <cell r="B13" t="str">
            <v>MCEA22</v>
          </cell>
          <cell r="C13" t="str">
            <v>1.2.2. Cambio de empalme en MT subterráneo</v>
          </cell>
        </row>
        <row r="14">
          <cell r="B14" t="str">
            <v>MCCJ</v>
          </cell>
          <cell r="C14" t="str">
            <v>2. Caja de medición y protección</v>
          </cell>
        </row>
        <row r="15">
          <cell r="B15" t="str">
            <v>MCCJ1</v>
          </cell>
          <cell r="C15" t="str">
            <v>2.1. Caja de medición</v>
          </cell>
        </row>
        <row r="16">
          <cell r="B16" t="str">
            <v>MCCJ11</v>
          </cell>
          <cell r="C16" t="str">
            <v>2.1.1. Cambio de tapa - Caja Medicion</v>
          </cell>
        </row>
        <row r="17">
          <cell r="B17" t="str">
            <v>MCCJ12</v>
          </cell>
          <cell r="C17" t="str">
            <v>2.1.2. Cambio de cerradura - Caja Medicion</v>
          </cell>
        </row>
        <row r="18">
          <cell r="B18" t="str">
            <v>MCCJ13</v>
          </cell>
          <cell r="C18" t="str">
            <v>2.1.3. Cambio de visor - Caja Medicion</v>
          </cell>
        </row>
        <row r="19">
          <cell r="B19" t="str">
            <v>MCCJ2</v>
          </cell>
          <cell r="C19" t="str">
            <v>2.2. Caja de protección</v>
          </cell>
        </row>
        <row r="20">
          <cell r="B20" t="str">
            <v>MCCJ21</v>
          </cell>
          <cell r="C20" t="str">
            <v>2.2.1. Cambio de tapa - Caja de Protección</v>
          </cell>
        </row>
        <row r="21">
          <cell r="B21" t="str">
            <v>MCCJ21</v>
          </cell>
          <cell r="C21" t="str">
            <v>2.2.2. Cambio de tapa - Caja de Protección</v>
          </cell>
        </row>
        <row r="22">
          <cell r="B22" t="str">
            <v>MCCJ31</v>
          </cell>
          <cell r="C22" t="str">
            <v>2.2.3. Cambio de puerta - Caja de Protección (Celda Modular)</v>
          </cell>
        </row>
        <row r="23">
          <cell r="B23" t="str">
            <v>MCCJ22</v>
          </cell>
          <cell r="C23" t="str">
            <v>2.2.4. Cambio de cerradura - Caja de Protección</v>
          </cell>
        </row>
        <row r="24">
          <cell r="B24" t="str">
            <v>MCCJ32</v>
          </cell>
          <cell r="C24" t="str">
            <v>2.2.5. Cambio de cerradura - Caja de Protección, (Celda Modular)</v>
          </cell>
        </row>
        <row r="25">
          <cell r="B25" t="str">
            <v>MCME2</v>
          </cell>
          <cell r="C25" t="str">
            <v>2.2. Calibración</v>
          </cell>
        </row>
        <row r="26">
          <cell r="B26" t="str">
            <v>MCME21</v>
          </cell>
          <cell r="C26" t="str">
            <v>2.2.1.1 Medidor electromecánico (Calibración)</v>
          </cell>
        </row>
        <row r="27">
          <cell r="B27" t="str">
            <v>MCME21</v>
          </cell>
          <cell r="C27" t="str">
            <v>2.2.1.3 Medidor electromecánico (Calibración)</v>
          </cell>
        </row>
        <row r="28">
          <cell r="B28" t="str">
            <v>MCPS</v>
          </cell>
          <cell r="C28" t="str">
            <v>4. Sistema de protección</v>
          </cell>
        </row>
        <row r="29">
          <cell r="B29" t="str">
            <v>MCPS1</v>
          </cell>
          <cell r="C29" t="str">
            <v>4.1. Cambio de elementos de protección</v>
          </cell>
        </row>
        <row r="30">
          <cell r="B30" t="str">
            <v>MCPS11</v>
          </cell>
          <cell r="C30" t="str">
            <v>4.1.1. Cambio de termomagnético en BT</v>
          </cell>
        </row>
        <row r="31">
          <cell r="B31" t="str">
            <v>MCPS12</v>
          </cell>
          <cell r="C31" t="str">
            <v>4.1.2. Cambio de fusible en BT</v>
          </cell>
        </row>
        <row r="32">
          <cell r="B32" t="str">
            <v>MCPS13</v>
          </cell>
          <cell r="C32" t="str">
            <v>4.1.3. Cambio de fusible en MT</v>
          </cell>
        </row>
        <row r="33">
          <cell r="B33" t="str">
            <v>MCPS14</v>
          </cell>
          <cell r="C33" t="str">
            <v>4.1.4. Cambio de base portafusibles en BT</v>
          </cell>
        </row>
        <row r="34">
          <cell r="B34" t="str">
            <v>MCEM</v>
          </cell>
          <cell r="C34" t="str">
            <v>5. Equipos de medición</v>
          </cell>
        </row>
        <row r="35">
          <cell r="B35" t="str">
            <v>MCEM1</v>
          </cell>
          <cell r="C35" t="str">
            <v>5.1. Reemplazo de medidor</v>
          </cell>
        </row>
        <row r="36">
          <cell r="B36" t="str">
            <v>MCEM11</v>
          </cell>
          <cell r="C36" t="str">
            <v>5.1.1. Medidor electromecánico (Reemplazo)</v>
          </cell>
        </row>
        <row r="37">
          <cell r="B37" t="str">
            <v>MCEM12</v>
          </cell>
          <cell r="C37" t="str">
            <v>5.1.2. Medidor electrónico (Reemplazo)</v>
          </cell>
        </row>
        <row r="38">
          <cell r="B38" t="str">
            <v>MCEM2</v>
          </cell>
          <cell r="C38" t="str">
            <v>5.2. Reemplazo de transformadores de medida</v>
          </cell>
        </row>
        <row r="39">
          <cell r="B39" t="str">
            <v>MCEM21</v>
          </cell>
          <cell r="C39" t="str">
            <v>5.2.1. Transformadores de medida en BT  (Reemplazo)</v>
          </cell>
        </row>
        <row r="40">
          <cell r="B40" t="str">
            <v>MCEM22</v>
          </cell>
          <cell r="C40" t="str">
            <v>5.2.2. Transformadores de medida en MT  (Reemplazo)</v>
          </cell>
        </row>
        <row r="41">
          <cell r="B41" t="str">
            <v>MCEM3</v>
          </cell>
          <cell r="C41" t="str">
            <v>5.3. Reemplazo de bateria</v>
          </cell>
        </row>
        <row r="42">
          <cell r="B42" t="str">
            <v>MCEM31</v>
          </cell>
          <cell r="C42" t="str">
            <v>5.3.1. Medidor electrónico  (Reemplazo)</v>
          </cell>
        </row>
        <row r="43">
          <cell r="B43" t="str">
            <v>MCER</v>
          </cell>
          <cell r="C43" t="str">
            <v>6. Excavación, Rotura y Resane</v>
          </cell>
        </row>
        <row r="44">
          <cell r="B44" t="str">
            <v>MCER1</v>
          </cell>
          <cell r="C44" t="str">
            <v>6.1. Excavación, Rotura y Resane</v>
          </cell>
        </row>
        <row r="45">
          <cell r="B45" t="str">
            <v>MCER11</v>
          </cell>
          <cell r="C45" t="str">
            <v>6.1.1 Excavación, rotura y resane de vereda</v>
          </cell>
        </row>
        <row r="46">
          <cell r="B46" t="str">
            <v>MCER12</v>
          </cell>
          <cell r="C46" t="str">
            <v>6.1.2 Excavación, rotura y resane de pista</v>
          </cell>
        </row>
      </sheetData>
      <sheetData sheetId="3">
        <row r="7">
          <cell r="B7" t="str">
            <v>CEDVACS53000</v>
          </cell>
          <cell r="C7" t="str">
            <v xml:space="preserve"> Conector Doble Vía Bimetálico, Al - Cu, 10-35 mm2</v>
          </cell>
          <cell r="D7" t="str">
            <v>Und</v>
          </cell>
          <cell r="E7">
            <v>0.89</v>
          </cell>
          <cell r="F7" t="str">
            <v>I</v>
          </cell>
          <cell r="G7" t="str">
            <v>8536.90.90.00</v>
          </cell>
          <cell r="H7">
            <v>7.0000000000000007E-2</v>
          </cell>
        </row>
        <row r="8">
          <cell r="B8" t="str">
            <v>CEESCCS25000</v>
          </cell>
          <cell r="C8" t="str">
            <v xml:space="preserve"> Empalme Subterráneo Unipolar Derecho y/o Derivación, Cu - Cu, 35/ 6-35 mm2, B.T.</v>
          </cell>
          <cell r="D8" t="str">
            <v>Und</v>
          </cell>
          <cell r="E8">
            <v>2.5</v>
          </cell>
          <cell r="F8" t="str">
            <v>I</v>
          </cell>
          <cell r="G8" t="str">
            <v>8536.90.90.00</v>
          </cell>
          <cell r="H8">
            <v>7.0000000000000007E-2</v>
          </cell>
        </row>
        <row r="9">
          <cell r="B9" t="str">
            <v>CEEDCCS67000</v>
          </cell>
          <cell r="C9" t="str">
            <v xml:space="preserve"> Empalme Subterráneo Unipolar Derecho y/o Derivación Cu - Cu, 25 - 70  mm2, M.T.</v>
          </cell>
          <cell r="D9" t="str">
            <v>Und</v>
          </cell>
          <cell r="E9">
            <v>127</v>
          </cell>
          <cell r="F9" t="str">
            <v>I</v>
          </cell>
          <cell r="G9" t="str">
            <v>8535.90.00.00</v>
          </cell>
          <cell r="H9">
            <v>7.0000000000000007E-2</v>
          </cell>
        </row>
        <row r="10">
          <cell r="B10" t="str">
            <v>CESUCCS82000</v>
          </cell>
          <cell r="C10" t="str">
            <v xml:space="preserve"> Conector Tipo ESU, Cu - Cu, 70/ 10-35 mm2, BT</v>
          </cell>
          <cell r="D10" t="str">
            <v>Und</v>
          </cell>
          <cell r="E10">
            <v>3.61</v>
          </cell>
          <cell r="F10" t="str">
            <v>I</v>
          </cell>
          <cell r="G10" t="str">
            <v>8536.90.90.00</v>
          </cell>
          <cell r="H10">
            <v>7.0000000000000007E-2</v>
          </cell>
        </row>
        <row r="11">
          <cell r="B11" t="str">
            <v>CETCAAS18000</v>
          </cell>
          <cell r="C11" t="str">
            <v xml:space="preserve"> Conector Tipo Cuña, Al - Al, 70 / 35 mm2</v>
          </cell>
          <cell r="D11" t="str">
            <v>Und</v>
          </cell>
          <cell r="E11">
            <v>3.47</v>
          </cell>
          <cell r="F11" t="str">
            <v>I</v>
          </cell>
          <cell r="G11" t="str">
            <v>8536.90.90.00</v>
          </cell>
          <cell r="H11">
            <v>7.0000000000000007E-2</v>
          </cell>
        </row>
        <row r="12">
          <cell r="B12" t="str">
            <v>COMU50040000</v>
          </cell>
          <cell r="C12" t="str">
            <v xml:space="preserve"> Cable de Control Multifilar, 5x 4 mm2</v>
          </cell>
          <cell r="D12" t="str">
            <v>m</v>
          </cell>
          <cell r="E12">
            <v>1.29</v>
          </cell>
          <cell r="F12" t="str">
            <v>C</v>
          </cell>
          <cell r="G12" t="str">
            <v>8544.59.10.00</v>
          </cell>
          <cell r="H12">
            <v>0.12</v>
          </cell>
        </row>
        <row r="13">
          <cell r="B13" t="str">
            <v>COTWS0040000</v>
          </cell>
          <cell r="C13" t="str">
            <v xml:space="preserve"> Cable de Control TW sólido, 1x 4 mm2</v>
          </cell>
          <cell r="D13" t="str">
            <v>m</v>
          </cell>
          <cell r="E13">
            <v>0.11</v>
          </cell>
          <cell r="F13" t="str">
            <v>C</v>
          </cell>
          <cell r="G13" t="str">
            <v>8544.59.10.00</v>
          </cell>
          <cell r="H13">
            <v>0.12</v>
          </cell>
        </row>
        <row r="14">
          <cell r="B14" t="str">
            <v>FACJADBR0001</v>
          </cell>
          <cell r="C14" t="str">
            <v xml:space="preserve"> Adaptador cerradura cab. giratoria para caja tipo "L,LT y deriv"</v>
          </cell>
          <cell r="D14" t="str">
            <v>Und</v>
          </cell>
          <cell r="E14">
            <v>0.72</v>
          </cell>
          <cell r="F14" t="str">
            <v>N</v>
          </cell>
          <cell r="G14" t="str">
            <v>-</v>
          </cell>
          <cell r="H14">
            <v>0</v>
          </cell>
        </row>
        <row r="15">
          <cell r="B15" t="str">
            <v>FACJBPLO0001</v>
          </cell>
          <cell r="C15" t="str">
            <v xml:space="preserve"> Base portafusible unip. tp. f. 220V prepar fus. lam 300A</v>
          </cell>
          <cell r="D15" t="str">
            <v>Und</v>
          </cell>
          <cell r="E15">
            <v>9.1999999999999993</v>
          </cell>
          <cell r="F15" t="str">
            <v>N</v>
          </cell>
          <cell r="G15" t="str">
            <v>-</v>
          </cell>
          <cell r="H15">
            <v>0</v>
          </cell>
        </row>
        <row r="16">
          <cell r="B16" t="str">
            <v>FACJCEBR0001</v>
          </cell>
          <cell r="C16" t="str">
            <v xml:space="preserve"> Cerradura bronce tipo triangular para caja tipo "L-LT"</v>
          </cell>
          <cell r="D16" t="str">
            <v>Und</v>
          </cell>
          <cell r="E16">
            <v>0.89</v>
          </cell>
          <cell r="F16" t="str">
            <v>N</v>
          </cell>
          <cell r="G16" t="str">
            <v>-</v>
          </cell>
          <cell r="H16">
            <v>0</v>
          </cell>
        </row>
        <row r="17">
          <cell r="B17" t="str">
            <v>FACJCEBR0002</v>
          </cell>
          <cell r="C17" t="str">
            <v xml:space="preserve"> Cerradura cab.giratorio bronce rw 1/4" 5 aguj.p.cajas</v>
          </cell>
          <cell r="D17" t="str">
            <v>Und</v>
          </cell>
          <cell r="E17">
            <v>1.44</v>
          </cell>
          <cell r="F17" t="str">
            <v>N</v>
          </cell>
          <cell r="G17" t="str">
            <v>-</v>
          </cell>
          <cell r="H17">
            <v>0</v>
          </cell>
        </row>
        <row r="18">
          <cell r="B18" t="str">
            <v>FACJCEBR0004</v>
          </cell>
          <cell r="C18" t="str">
            <v>Cerradura para puerta modular</v>
          </cell>
          <cell r="D18" t="str">
            <v>Und</v>
          </cell>
          <cell r="E18">
            <v>4.32</v>
          </cell>
          <cell r="F18" t="str">
            <v>N</v>
          </cell>
          <cell r="G18" t="str">
            <v>-</v>
          </cell>
          <cell r="H18">
            <v>0</v>
          </cell>
        </row>
        <row r="19">
          <cell r="B19" t="str">
            <v>FACJPUFG0003</v>
          </cell>
          <cell r="C19" t="str">
            <v>Puerta para celda modular</v>
          </cell>
          <cell r="D19" t="str">
            <v>Und</v>
          </cell>
          <cell r="E19">
            <v>110</v>
          </cell>
          <cell r="F19" t="str">
            <v>N</v>
          </cell>
          <cell r="G19" t="str">
            <v>-</v>
          </cell>
          <cell r="H19">
            <v>0</v>
          </cell>
        </row>
        <row r="20">
          <cell r="B20" t="str">
            <v>FACJPAPC0010</v>
          </cell>
          <cell r="C20" t="str">
            <v xml:space="preserve"> Plancha de policarbonato p/cajas metalicas med. 110x85x2.5mm</v>
          </cell>
          <cell r="D20" t="str">
            <v>Und</v>
          </cell>
          <cell r="E20">
            <v>0.27</v>
          </cell>
          <cell r="F20" t="str">
            <v>N</v>
          </cell>
          <cell r="G20" t="str">
            <v>-</v>
          </cell>
          <cell r="H20">
            <v>0</v>
          </cell>
        </row>
        <row r="21">
          <cell r="B21" t="str">
            <v>FACJPRPC0001</v>
          </cell>
          <cell r="C21" t="str">
            <v xml:space="preserve"> Precinto de seguridad plast. (amarillo) p. tapa medidor</v>
          </cell>
          <cell r="D21" t="str">
            <v>Und</v>
          </cell>
          <cell r="E21">
            <v>0.34</v>
          </cell>
          <cell r="F21" t="str">
            <v>N</v>
          </cell>
          <cell r="G21" t="str">
            <v>-</v>
          </cell>
          <cell r="H21">
            <v>0</v>
          </cell>
        </row>
        <row r="22">
          <cell r="B22" t="str">
            <v>FACJTSFG0003</v>
          </cell>
          <cell r="C22" t="str">
            <v xml:space="preserve"> Tapa ac. para caja/med. monofasica 474x154x2mm</v>
          </cell>
          <cell r="D22" t="str">
            <v>Und</v>
          </cell>
          <cell r="E22">
            <v>3.14</v>
          </cell>
          <cell r="F22" t="str">
            <v>N</v>
          </cell>
          <cell r="G22" t="str">
            <v>-</v>
          </cell>
          <cell r="H22">
            <v>0</v>
          </cell>
        </row>
        <row r="23">
          <cell r="B23" t="str">
            <v>FACJTSFG0004</v>
          </cell>
          <cell r="C23" t="str">
            <v xml:space="preserve"> Tapa ac. para caja/med. trifasico 496x216x2mm</v>
          </cell>
          <cell r="D23" t="str">
            <v>Und</v>
          </cell>
          <cell r="E23">
            <v>4.37</v>
          </cell>
          <cell r="F23" t="str">
            <v>N</v>
          </cell>
          <cell r="G23" t="str">
            <v>-</v>
          </cell>
          <cell r="H23">
            <v>0</v>
          </cell>
        </row>
        <row r="24">
          <cell r="B24" t="str">
            <v>FACJTSFG0006</v>
          </cell>
          <cell r="C24" t="str">
            <v>Tapa ac. para Caja toma tp. "L"154x421x2mm-DAC</v>
          </cell>
          <cell r="D24" t="str">
            <v>Und</v>
          </cell>
          <cell r="E24">
            <v>2.13</v>
          </cell>
          <cell r="F24" t="str">
            <v>N</v>
          </cell>
          <cell r="G24" t="str">
            <v>-</v>
          </cell>
          <cell r="H24">
            <v>0</v>
          </cell>
        </row>
        <row r="25">
          <cell r="B25" t="str">
            <v>FACJTSFG0007</v>
          </cell>
          <cell r="C25" t="str">
            <v>Tapa ac. para Caja tp. "F1"2x295x645mm</v>
          </cell>
          <cell r="D25" t="str">
            <v>Und</v>
          </cell>
          <cell r="E25">
            <v>6.06</v>
          </cell>
          <cell r="F25" t="str">
            <v>N</v>
          </cell>
          <cell r="G25" t="str">
            <v>-</v>
          </cell>
          <cell r="H25">
            <v>0</v>
          </cell>
        </row>
        <row r="26">
          <cell r="B26" t="str">
            <v>FACJTSVI0005</v>
          </cell>
          <cell r="C26" t="str">
            <v xml:space="preserve"> Vidrio simple de 110x120 mm. Para caja "L" "LT"</v>
          </cell>
          <cell r="D26" t="str">
            <v>Und</v>
          </cell>
          <cell r="E26">
            <v>0.09</v>
          </cell>
          <cell r="F26" t="str">
            <v>N</v>
          </cell>
          <cell r="G26" t="str">
            <v>-</v>
          </cell>
          <cell r="H26">
            <v>0</v>
          </cell>
        </row>
        <row r="27">
          <cell r="B27" t="str">
            <v>FAFEARAG0008</v>
          </cell>
          <cell r="C27" t="str">
            <v xml:space="preserve"> Arandela plana Ac. galv. perno 3/8"</v>
          </cell>
          <cell r="D27" t="str">
            <v>Und</v>
          </cell>
          <cell r="E27">
            <v>0.01</v>
          </cell>
          <cell r="F27" t="str">
            <v>N</v>
          </cell>
          <cell r="G27" t="str">
            <v>-</v>
          </cell>
          <cell r="H27">
            <v>0</v>
          </cell>
        </row>
        <row r="28">
          <cell r="B28" t="str">
            <v>FAFEEMCU0007</v>
          </cell>
          <cell r="C28" t="str">
            <v xml:space="preserve"> Empalme asimétrico derecho para cable NKY-N2XSY 16-70 mm2, 10kV</v>
          </cell>
          <cell r="D28" t="str">
            <v>Und</v>
          </cell>
          <cell r="E28">
            <v>316.70999999999998</v>
          </cell>
          <cell r="F28" t="str">
            <v>N</v>
          </cell>
          <cell r="G28" t="str">
            <v>-</v>
          </cell>
          <cell r="H28">
            <v>0</v>
          </cell>
        </row>
        <row r="29">
          <cell r="B29" t="str">
            <v>FAFEEMCU0008</v>
          </cell>
          <cell r="C29" t="str">
            <v xml:space="preserve"> Empalme derivación para cable N2XSY  1x35mm2, 10kV</v>
          </cell>
          <cell r="D29" t="str">
            <v>Und</v>
          </cell>
          <cell r="E29">
            <v>182.97</v>
          </cell>
          <cell r="F29" t="str">
            <v>N</v>
          </cell>
          <cell r="G29" t="str">
            <v>-</v>
          </cell>
          <cell r="H29">
            <v>0</v>
          </cell>
        </row>
        <row r="30">
          <cell r="B30" t="str">
            <v>FAFEHIGN0002</v>
          </cell>
          <cell r="C30" t="str">
            <v xml:space="preserve"> Tocuyo de algodón 100% 0.60/0.80x1m.</v>
          </cell>
          <cell r="D30" t="str">
            <v>Und</v>
          </cell>
          <cell r="E30">
            <v>0.5</v>
          </cell>
          <cell r="F30" t="str">
            <v>N</v>
          </cell>
          <cell r="G30" t="str">
            <v>-</v>
          </cell>
          <cell r="H30">
            <v>0</v>
          </cell>
        </row>
        <row r="31">
          <cell r="B31" t="str">
            <v>FAFEOMVR0010</v>
          </cell>
          <cell r="C31" t="str">
            <v xml:space="preserve"> Solvente dieléctrico ecológico no clorado M.T</v>
          </cell>
          <cell r="D31" t="str">
            <v>Und</v>
          </cell>
          <cell r="E31">
            <v>26.68</v>
          </cell>
          <cell r="F31" t="str">
            <v>N</v>
          </cell>
          <cell r="G31" t="str">
            <v>-</v>
          </cell>
          <cell r="H31">
            <v>0</v>
          </cell>
        </row>
        <row r="32">
          <cell r="B32" t="str">
            <v>FAFEOMVR0012</v>
          </cell>
          <cell r="C32" t="str">
            <v xml:space="preserve"> Lija</v>
          </cell>
          <cell r="D32" t="str">
            <v>Und</v>
          </cell>
          <cell r="E32">
            <v>0.42</v>
          </cell>
          <cell r="F32" t="str">
            <v>N</v>
          </cell>
          <cell r="G32" t="str">
            <v>-</v>
          </cell>
          <cell r="H32">
            <v>0</v>
          </cell>
        </row>
        <row r="33">
          <cell r="B33" t="str">
            <v>FAFEPEFG0019</v>
          </cell>
          <cell r="C33" t="str">
            <v xml:space="preserve"> Perno Ho. galv. cab.exag. 3/8" x 1" c/tuerca</v>
          </cell>
          <cell r="D33" t="str">
            <v>Und</v>
          </cell>
          <cell r="E33">
            <v>0.05</v>
          </cell>
          <cell r="F33" t="str">
            <v>N</v>
          </cell>
          <cell r="G33" t="str">
            <v>-</v>
          </cell>
          <cell r="H33">
            <v>0</v>
          </cell>
        </row>
        <row r="34">
          <cell r="B34" t="str">
            <v>FAFEPIVA0008</v>
          </cell>
          <cell r="C34" t="str">
            <v xml:space="preserve"> Thiner industrial</v>
          </cell>
          <cell r="D34" t="str">
            <v>Gln</v>
          </cell>
          <cell r="E34">
            <v>2.63</v>
          </cell>
          <cell r="F34" t="str">
            <v>N</v>
          </cell>
          <cell r="G34" t="str">
            <v>-</v>
          </cell>
          <cell r="H34">
            <v>0</v>
          </cell>
        </row>
        <row r="35">
          <cell r="B35" t="str">
            <v>FAFETOFG0008</v>
          </cell>
          <cell r="C35" t="str">
            <v xml:space="preserve"> Tornillo Ho. tropicaliz. cab. anti-robo no 10 3/4"</v>
          </cell>
          <cell r="D35" t="str">
            <v>Und</v>
          </cell>
          <cell r="E35">
            <v>0.01</v>
          </cell>
          <cell r="F35" t="str">
            <v>N</v>
          </cell>
          <cell r="G35" t="str">
            <v>-</v>
          </cell>
          <cell r="H35">
            <v>0</v>
          </cell>
        </row>
        <row r="36">
          <cell r="B36" t="str">
            <v>FAFEUNCU0007</v>
          </cell>
          <cell r="C36" t="str">
            <v xml:space="preserve"> Unión de Cobre derecha abierta para conductor 240mm2</v>
          </cell>
          <cell r="D36" t="str">
            <v>Und</v>
          </cell>
          <cell r="E36">
            <v>1.5</v>
          </cell>
          <cell r="F36" t="str">
            <v>N</v>
          </cell>
          <cell r="G36" t="str">
            <v>-</v>
          </cell>
          <cell r="H36">
            <v>0</v>
          </cell>
        </row>
        <row r="37">
          <cell r="B37" t="str">
            <v>FAOTCIGO0002</v>
          </cell>
          <cell r="C37" t="str">
            <v xml:space="preserve"> Cinta aislante goma epr para empalme at. 19mm x 9.14 m</v>
          </cell>
          <cell r="D37" t="str">
            <v>Und</v>
          </cell>
          <cell r="E37">
            <v>3.75</v>
          </cell>
          <cell r="F37" t="str">
            <v>N</v>
          </cell>
          <cell r="G37" t="str">
            <v>-</v>
          </cell>
          <cell r="H37">
            <v>0</v>
          </cell>
        </row>
        <row r="38">
          <cell r="B38" t="str">
            <v>FAOTCIGO0003</v>
          </cell>
          <cell r="C38" t="str">
            <v xml:space="preserve"> Cinta electr. termoplástica negra 19mmx10m</v>
          </cell>
          <cell r="D38" t="str">
            <v>Und</v>
          </cell>
          <cell r="E38">
            <v>0.57999999999999996</v>
          </cell>
          <cell r="F38" t="str">
            <v>N</v>
          </cell>
          <cell r="G38" t="str">
            <v>-</v>
          </cell>
          <cell r="H38">
            <v>0</v>
          </cell>
        </row>
        <row r="39">
          <cell r="B39" t="str">
            <v>FAOTCIGO0005</v>
          </cell>
          <cell r="C39" t="str">
            <v xml:space="preserve"> Cinta señalizadora amarilla para cable subterráneo BT x 1m</v>
          </cell>
          <cell r="D39" t="str">
            <v>Und</v>
          </cell>
          <cell r="E39">
            <v>0.08</v>
          </cell>
          <cell r="F39" t="str">
            <v>N</v>
          </cell>
          <cell r="G39" t="str">
            <v>-</v>
          </cell>
          <cell r="H39">
            <v>0</v>
          </cell>
        </row>
        <row r="40">
          <cell r="B40" t="str">
            <v>FAOTCIGO0011</v>
          </cell>
          <cell r="C40" t="str">
            <v xml:space="preserve"> Cinta Mastic de goma con soporte EPR Scotch 2228 3m</v>
          </cell>
          <cell r="D40" t="str">
            <v>Und</v>
          </cell>
          <cell r="E40">
            <v>13.47</v>
          </cell>
          <cell r="F40" t="str">
            <v>N</v>
          </cell>
          <cell r="G40" t="str">
            <v>-</v>
          </cell>
          <cell r="H40">
            <v>0</v>
          </cell>
        </row>
        <row r="41">
          <cell r="B41" t="str">
            <v>FAOTSPFG0024</v>
          </cell>
          <cell r="C41" t="str">
            <v xml:space="preserve"> Soporte HO para interruptor termomagnetico Caja "L"-"L"</v>
          </cell>
          <cell r="D41" t="str">
            <v>Und</v>
          </cell>
          <cell r="E41">
            <v>0.37</v>
          </cell>
          <cell r="F41" t="str">
            <v>N</v>
          </cell>
          <cell r="G41" t="str">
            <v>-</v>
          </cell>
          <cell r="H41">
            <v>0</v>
          </cell>
        </row>
        <row r="42">
          <cell r="B42" t="str">
            <v>MEMFD3220060</v>
          </cell>
          <cell r="C42" t="str">
            <v xml:space="preserve"> Medidor Monofásico, Electrónico Doble Medición, 3 hilos, 220V, 10/60A</v>
          </cell>
          <cell r="D42" t="str">
            <v>Und</v>
          </cell>
          <cell r="E42">
            <v>78</v>
          </cell>
          <cell r="F42" t="str">
            <v>I</v>
          </cell>
          <cell r="G42" t="str">
            <v>9028.30.10.00</v>
          </cell>
          <cell r="H42">
            <v>0.12</v>
          </cell>
        </row>
        <row r="43">
          <cell r="B43" t="str">
            <v>MEMFS3220040</v>
          </cell>
          <cell r="C43" t="str">
            <v xml:space="preserve"> Medidor Monofásico, Electrónico Simple Medición, 3 hilos, 220V, 14/40A</v>
          </cell>
          <cell r="D43" t="str">
            <v>Und</v>
          </cell>
          <cell r="E43">
            <v>19.600000000000001</v>
          </cell>
          <cell r="F43" t="str">
            <v>I</v>
          </cell>
          <cell r="G43" t="str">
            <v>9028.30.10.00</v>
          </cell>
          <cell r="H43">
            <v>0.12</v>
          </cell>
        </row>
        <row r="44">
          <cell r="B44" t="str">
            <v>METFD3220121</v>
          </cell>
          <cell r="C44" t="str">
            <v xml:space="preserve"> Medidor Trifásico, Electrónico Doble Medición, 3 hilos, 220V, 5/120A</v>
          </cell>
          <cell r="D44" t="str">
            <v>Und</v>
          </cell>
          <cell r="E44">
            <v>150</v>
          </cell>
          <cell r="F44" t="str">
            <v>I</v>
          </cell>
          <cell r="G44" t="str">
            <v>9028.30.90.00</v>
          </cell>
          <cell r="H44">
            <v>7.0000000000000007E-2</v>
          </cell>
        </row>
        <row r="45">
          <cell r="B45" t="str">
            <v>METFF3480020</v>
          </cell>
          <cell r="C45" t="str">
            <v>Medidor Trifásico, Electrónico Multifunción, 3 hilos, 120-480V, 2.5/20A</v>
          </cell>
          <cell r="D45" t="str">
            <v>Und</v>
          </cell>
          <cell r="E45">
            <v>429</v>
          </cell>
          <cell r="F45" t="str">
            <v>I</v>
          </cell>
          <cell r="G45" t="str">
            <v>9028.30.90.00</v>
          </cell>
          <cell r="H45">
            <v>7.0000000000000007E-2</v>
          </cell>
        </row>
        <row r="46">
          <cell r="B46" t="str">
            <v>METFS3220090</v>
          </cell>
          <cell r="C46" t="str">
            <v xml:space="preserve"> Medidor Trifásico, Electrónico Simple Medición, 3 hilos, 220V, 15/90A</v>
          </cell>
          <cell r="D46" t="str">
            <v>Und</v>
          </cell>
          <cell r="E46">
            <v>80</v>
          </cell>
          <cell r="F46" t="str">
            <v>I</v>
          </cell>
          <cell r="G46" t="str">
            <v>9028.30.90.00</v>
          </cell>
          <cell r="H46">
            <v>7.0000000000000007E-2</v>
          </cell>
        </row>
        <row r="47">
          <cell r="B47" t="str">
            <v>MEMFM2220040</v>
          </cell>
          <cell r="C47" t="str">
            <v xml:space="preserve"> Medidor Monofásico, Electromecánico, 2 hilos, 220V, 10/40A</v>
          </cell>
          <cell r="D47" t="str">
            <v>Und</v>
          </cell>
          <cell r="E47">
            <v>19.64</v>
          </cell>
          <cell r="F47" t="str">
            <v>I</v>
          </cell>
          <cell r="G47" t="str">
            <v>9028.30.10.00</v>
          </cell>
          <cell r="H47">
            <v>0.12</v>
          </cell>
        </row>
        <row r="48">
          <cell r="B48" t="str">
            <v>METFM3220091</v>
          </cell>
          <cell r="C48" t="str">
            <v xml:space="preserve"> Medidor Trifásico, Electromecánico, 3 hilos, 220V, 15/90A</v>
          </cell>
          <cell r="D48" t="str">
            <v>Und</v>
          </cell>
          <cell r="E48">
            <v>56.26</v>
          </cell>
          <cell r="F48" t="str">
            <v>I</v>
          </cell>
          <cell r="G48" t="str">
            <v>9028.30.90.00</v>
          </cell>
          <cell r="H48">
            <v>7.0000000000000007E-2</v>
          </cell>
        </row>
        <row r="49">
          <cell r="B49" t="str">
            <v>METFP3480020</v>
          </cell>
          <cell r="C49" t="str">
            <v>Medidor Trifásico, Electrónico Energía y Potencia, 3 hilos, 120-480V, 2.5/20A</v>
          </cell>
          <cell r="D49" t="str">
            <v>Und</v>
          </cell>
          <cell r="E49">
            <v>280</v>
          </cell>
          <cell r="F49" t="str">
            <v>I</v>
          </cell>
          <cell r="G49" t="str">
            <v>9028.30.90.00</v>
          </cell>
          <cell r="H49">
            <v>7.0000000000000007E-2</v>
          </cell>
        </row>
        <row r="50">
          <cell r="B50" t="str">
            <v>OTEEOTBT0010</v>
          </cell>
          <cell r="C50" t="str">
            <v xml:space="preserve">Bateria para medidor Electrónico Multifunción                                                                                                                                                                                                             </v>
          </cell>
          <cell r="D50" t="str">
            <v>Und</v>
          </cell>
          <cell r="E50">
            <v>11</v>
          </cell>
          <cell r="F50" t="str">
            <v>N</v>
          </cell>
          <cell r="G50" t="str">
            <v>-</v>
          </cell>
          <cell r="H50">
            <v>0</v>
          </cell>
        </row>
        <row r="51">
          <cell r="B51" t="str">
            <v xml:space="preserve">OTEEOTBT0011   </v>
          </cell>
          <cell r="C51" t="str">
            <v xml:space="preserve">Bateria para medidor Electrónico Doble Medición                                                                                                                                                                                                           </v>
          </cell>
          <cell r="D51" t="str">
            <v>Und</v>
          </cell>
          <cell r="E51">
            <v>3</v>
          </cell>
          <cell r="F51" t="str">
            <v>N</v>
          </cell>
          <cell r="G51" t="str">
            <v>-</v>
          </cell>
          <cell r="H51">
            <v>0</v>
          </cell>
        </row>
        <row r="52">
          <cell r="B52" t="str">
            <v>OTMCMCAG0002</v>
          </cell>
          <cell r="C52" t="str">
            <v xml:space="preserve"> Arena Gruesa</v>
          </cell>
          <cell r="D52" t="str">
            <v>m3</v>
          </cell>
          <cell r="E52">
            <v>5.58</v>
          </cell>
          <cell r="F52" t="str">
            <v>N</v>
          </cell>
          <cell r="G52" t="str">
            <v>-</v>
          </cell>
          <cell r="H52">
            <v>0</v>
          </cell>
        </row>
        <row r="53">
          <cell r="B53" t="str">
            <v>OTMCMCAU0004</v>
          </cell>
          <cell r="C53" t="str">
            <v xml:space="preserve"> Agua</v>
          </cell>
          <cell r="D53" t="str">
            <v>m3</v>
          </cell>
          <cell r="E53">
            <v>1.53</v>
          </cell>
          <cell r="F53" t="str">
            <v>N</v>
          </cell>
          <cell r="G53" t="str">
            <v>-</v>
          </cell>
          <cell r="H53">
            <v>0</v>
          </cell>
        </row>
        <row r="54">
          <cell r="B54" t="str">
            <v>OTMCMCCT0007</v>
          </cell>
          <cell r="C54" t="str">
            <v xml:space="preserve"> Cemento</v>
          </cell>
          <cell r="D54" t="str">
            <v>Bl</v>
          </cell>
          <cell r="E54">
            <v>4.9400000000000004</v>
          </cell>
          <cell r="F54" t="str">
            <v>N</v>
          </cell>
          <cell r="G54" t="str">
            <v>-</v>
          </cell>
          <cell r="H54">
            <v>0</v>
          </cell>
        </row>
        <row r="55">
          <cell r="B55" t="str">
            <v>OTMCMCPC0010</v>
          </cell>
          <cell r="C55" t="str">
            <v xml:space="preserve"> Piedra Chancada</v>
          </cell>
          <cell r="D55" t="str">
            <v>m3</v>
          </cell>
          <cell r="E55">
            <v>9.3000000000000007</v>
          </cell>
          <cell r="F55" t="str">
            <v>N</v>
          </cell>
          <cell r="G55" t="str">
            <v>-</v>
          </cell>
          <cell r="H55">
            <v>0</v>
          </cell>
        </row>
        <row r="56">
          <cell r="B56" t="str">
            <v>PBFU220L1160</v>
          </cell>
          <cell r="C56" t="str">
            <v xml:space="preserve"> Protección Sobrecorriente BT Fusible 220V, Tipo Lámina, Unipolar, 160A</v>
          </cell>
          <cell r="D56" t="str">
            <v>Und</v>
          </cell>
          <cell r="E56">
            <v>2.15</v>
          </cell>
          <cell r="F56" t="str">
            <v>I</v>
          </cell>
          <cell r="G56" t="str">
            <v>8536.10.90.00</v>
          </cell>
          <cell r="H56">
            <v>7.0000000000000007E-2</v>
          </cell>
        </row>
        <row r="57">
          <cell r="B57" t="str">
            <v>PBIN220T2040</v>
          </cell>
          <cell r="C57" t="str">
            <v xml:space="preserve"> Protección Sobrecorriente BT Interruptor 220V, Termomagnético, Bipolar, 40A</v>
          </cell>
          <cell r="D57" t="str">
            <v>Und</v>
          </cell>
          <cell r="E57">
            <v>5.6</v>
          </cell>
          <cell r="F57" t="str">
            <v>I</v>
          </cell>
          <cell r="G57" t="str">
            <v>8536.50.90.00</v>
          </cell>
          <cell r="H57">
            <v>7.0000000000000007E-2</v>
          </cell>
        </row>
        <row r="58">
          <cell r="B58" t="str">
            <v>PBIN220T3032</v>
          </cell>
          <cell r="C58" t="str">
            <v xml:space="preserve"> Protección Sobrecorriente BT Interruptor 220V, Termomagnético, Tripolar, 32A</v>
          </cell>
          <cell r="D58" t="str">
            <v>Und</v>
          </cell>
          <cell r="E58">
            <v>6.57</v>
          </cell>
          <cell r="F58" t="str">
            <v>I</v>
          </cell>
          <cell r="G58" t="str">
            <v>8536.50.90.00</v>
          </cell>
          <cell r="H58">
            <v>7.0000000000000007E-2</v>
          </cell>
        </row>
        <row r="59">
          <cell r="B59" t="str">
            <v>PBIN220T3063</v>
          </cell>
          <cell r="C59" t="str">
            <v xml:space="preserve"> Protección Sobrecorriente BT Interruptor 220V, Termomagnético, Tripolar, 63A</v>
          </cell>
          <cell r="D59" t="str">
            <v>Und</v>
          </cell>
          <cell r="E59">
            <v>13.2</v>
          </cell>
          <cell r="F59" t="str">
            <v>I</v>
          </cell>
          <cell r="G59" t="str">
            <v>8536.50.90.00</v>
          </cell>
          <cell r="H59">
            <v>7.0000000000000007E-2</v>
          </cell>
        </row>
        <row r="60">
          <cell r="B60" t="str">
            <v>PMFUAIL31003</v>
          </cell>
          <cell r="C60" t="str">
            <v xml:space="preserve"> Protección Sobrecorriente MT Fusible 10kV, Interior, Limitador de Corriente, Tripolar, 100A, 16kA</v>
          </cell>
          <cell r="D60" t="str">
            <v>Und</v>
          </cell>
          <cell r="E60">
            <v>58.31</v>
          </cell>
          <cell r="F60" t="str">
            <v>I</v>
          </cell>
          <cell r="G60" t="str">
            <v>8535.10.00.00</v>
          </cell>
          <cell r="H60">
            <v>7.0000000000000007E-2</v>
          </cell>
        </row>
        <row r="61">
          <cell r="B61" t="str">
            <v>TCCPI0220400</v>
          </cell>
          <cell r="C61" t="str">
            <v xml:space="preserve"> Transformador de Corriente con barra pasante, Interior, 220V, 100/5 A</v>
          </cell>
          <cell r="D61" t="str">
            <v>Und</v>
          </cell>
          <cell r="E61">
            <v>32.28</v>
          </cell>
          <cell r="F61" t="str">
            <v>I</v>
          </cell>
          <cell r="G61" t="str">
            <v>8504.50.90.00</v>
          </cell>
          <cell r="H61">
            <v>7.0000000000000007E-2</v>
          </cell>
        </row>
        <row r="62">
          <cell r="B62" t="str">
            <v>TCCPI1000400</v>
          </cell>
          <cell r="C62" t="str">
            <v xml:space="preserve"> Transformador de Corriente con barra pasante, Interior, 10kV, 100/5 A</v>
          </cell>
          <cell r="D62" t="str">
            <v>Und</v>
          </cell>
          <cell r="E62">
            <v>352</v>
          </cell>
          <cell r="F62" t="str">
            <v>I</v>
          </cell>
          <cell r="G62" t="str">
            <v>8504.50.90.00</v>
          </cell>
          <cell r="H62">
            <v>7.0000000000000007E-2</v>
          </cell>
        </row>
        <row r="63">
          <cell r="B63" t="str">
            <v>TETCE1001030</v>
          </cell>
          <cell r="C63" t="str">
            <v xml:space="preserve"> Transformador de Tensión/Corriente, Exterior, 10/0.10kV 30/5 A</v>
          </cell>
          <cell r="D63" t="str">
            <v>Und</v>
          </cell>
          <cell r="E63">
            <v>1750</v>
          </cell>
          <cell r="F63" t="str">
            <v>I</v>
          </cell>
          <cell r="G63" t="str">
            <v>8504.50.90.00</v>
          </cell>
          <cell r="H63">
            <v>7.0000000000000007E-2</v>
          </cell>
        </row>
        <row r="64">
          <cell r="B64" t="str">
            <v>TETTI1001000</v>
          </cell>
          <cell r="C64" t="str">
            <v xml:space="preserve"> Transformador de Tensión, Interior, 10/0.10kV</v>
          </cell>
          <cell r="D64" t="str">
            <v>Und</v>
          </cell>
          <cell r="E64">
            <v>372.34</v>
          </cell>
          <cell r="F64" t="str">
            <v>I</v>
          </cell>
          <cell r="G64" t="str">
            <v>8504.50.90.00</v>
          </cell>
          <cell r="H64">
            <v>7.0000000000000007E-2</v>
          </cell>
        </row>
        <row r="65">
          <cell r="B65" t="str">
            <v>FAFEPIVA0011</v>
          </cell>
          <cell r="C65" t="str">
            <v xml:space="preserve"> Pintura Anticorrosiva                                                                                                                                                                                                                                     </v>
          </cell>
          <cell r="D65" t="str">
            <v>Gln</v>
          </cell>
          <cell r="E65">
            <v>15</v>
          </cell>
          <cell r="F65" t="str">
            <v>N</v>
          </cell>
          <cell r="G65" t="str">
            <v>-</v>
          </cell>
          <cell r="H65">
            <v>0</v>
          </cell>
        </row>
        <row r="73">
          <cell r="B73" t="str">
            <v>FACJCEBR0004</v>
          </cell>
        </row>
        <row r="74">
          <cell r="B74" t="str">
            <v>FACJPUFG0003</v>
          </cell>
        </row>
      </sheetData>
      <sheetData sheetId="4">
        <row r="8">
          <cell r="B8" t="str">
            <v>MOCA01</v>
          </cell>
        </row>
        <row r="17">
          <cell r="B17" t="str">
            <v>TEAP01</v>
          </cell>
          <cell r="C17" t="str">
            <v xml:space="preserve"> Aplanadora</v>
          </cell>
          <cell r="D17" t="str">
            <v>h-m</v>
          </cell>
          <cell r="E17">
            <v>6.86</v>
          </cell>
          <cell r="F17" t="str">
            <v>N</v>
          </cell>
          <cell r="G17" t="str">
            <v>-</v>
          </cell>
          <cell r="H17">
            <v>0</v>
          </cell>
        </row>
        <row r="18">
          <cell r="B18" t="str">
            <v>TECA01</v>
          </cell>
          <cell r="C18" t="str">
            <v xml:space="preserve"> Camioneta</v>
          </cell>
          <cell r="D18" t="str">
            <v>h-m</v>
          </cell>
          <cell r="E18">
            <v>5.29</v>
          </cell>
          <cell r="F18" t="str">
            <v>N</v>
          </cell>
          <cell r="G18" t="str">
            <v>-</v>
          </cell>
          <cell r="H18">
            <v>0</v>
          </cell>
        </row>
        <row r="19">
          <cell r="B19" t="str">
            <v>TECC01</v>
          </cell>
          <cell r="C19" t="str">
            <v xml:space="preserve"> Cortadora de Concreto</v>
          </cell>
          <cell r="D19" t="str">
            <v>h-m</v>
          </cell>
          <cell r="E19">
            <v>6.69</v>
          </cell>
          <cell r="F19" t="str">
            <v>N</v>
          </cell>
          <cell r="G19" t="str">
            <v>-</v>
          </cell>
          <cell r="H19">
            <v>0</v>
          </cell>
        </row>
        <row r="20">
          <cell r="B20" t="str">
            <v>TECM02</v>
          </cell>
          <cell r="C20" t="str">
            <v xml:space="preserve"> Camión 4 tn</v>
          </cell>
          <cell r="D20" t="str">
            <v>h-m</v>
          </cell>
          <cell r="E20">
            <v>9.52</v>
          </cell>
          <cell r="F20" t="str">
            <v>N</v>
          </cell>
          <cell r="G20" t="str">
            <v>-</v>
          </cell>
          <cell r="H20">
            <v>0</v>
          </cell>
        </row>
        <row r="21">
          <cell r="B21" t="str">
            <v>TECN01</v>
          </cell>
          <cell r="C21" t="str">
            <v>Contrastador</v>
          </cell>
          <cell r="D21" t="str">
            <v>h-m</v>
          </cell>
          <cell r="E21">
            <v>0.38</v>
          </cell>
          <cell r="F21" t="str">
            <v>N</v>
          </cell>
          <cell r="G21" t="str">
            <v>-</v>
          </cell>
          <cell r="H21">
            <v>0</v>
          </cell>
        </row>
        <row r="22">
          <cell r="B22" t="str">
            <v>TEEP01</v>
          </cell>
          <cell r="C22" t="str">
            <v>Equipo Patrón, calibración monofásico</v>
          </cell>
          <cell r="D22" t="str">
            <v>h-m</v>
          </cell>
          <cell r="E22">
            <v>0.14000000000000001</v>
          </cell>
          <cell r="F22" t="str">
            <v>N</v>
          </cell>
          <cell r="G22" t="str">
            <v>-</v>
          </cell>
          <cell r="H22">
            <v>0</v>
          </cell>
        </row>
        <row r="23">
          <cell r="B23" t="str">
            <v>TEEP02</v>
          </cell>
          <cell r="C23" t="str">
            <v>Equipo Patrón, calibración Trifásico</v>
          </cell>
          <cell r="D23" t="str">
            <v>h-m</v>
          </cell>
          <cell r="E23">
            <v>2.0299999999999998</v>
          </cell>
          <cell r="F23" t="str">
            <v>N</v>
          </cell>
          <cell r="G23" t="str">
            <v>-</v>
          </cell>
          <cell r="H23">
            <v>0</v>
          </cell>
        </row>
        <row r="24">
          <cell r="B24" t="str">
            <v>TEGR01</v>
          </cell>
          <cell r="C24" t="str">
            <v xml:space="preserve"> Grúa chica 2,5 tn</v>
          </cell>
          <cell r="D24" t="str">
            <v>h-m</v>
          </cell>
          <cell r="E24">
            <v>14.62</v>
          </cell>
          <cell r="F24" t="str">
            <v>N</v>
          </cell>
          <cell r="G24" t="str">
            <v>-</v>
          </cell>
          <cell r="H24">
            <v>0</v>
          </cell>
        </row>
        <row r="25">
          <cell r="B25" t="str">
            <v>TEVI01</v>
          </cell>
          <cell r="C25" t="str">
            <v xml:space="preserve"> Vibrador</v>
          </cell>
          <cell r="D25" t="str">
            <v>h-m</v>
          </cell>
          <cell r="E25">
            <v>1.76</v>
          </cell>
          <cell r="F25" t="str">
            <v>N</v>
          </cell>
          <cell r="G25" t="str">
            <v>-</v>
          </cell>
          <cell r="H2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7">
          <cell r="D7" t="str">
            <v>MPCJ113</v>
          </cell>
        </row>
      </sheetData>
      <sheetData sheetId="65">
        <row r="8">
          <cell r="D8" t="str">
            <v>MCEA11</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sTipos"/>
      <sheetName val="ActividadesPreventivo"/>
      <sheetName val="ActividadesCorrectivo"/>
      <sheetName val="CM-01"/>
      <sheetName val="CM-02"/>
      <sheetName val="CM-03-1"/>
      <sheetName val="CM-03-2"/>
      <sheetName val="CM-03-3"/>
      <sheetName val="CM-03-4"/>
      <sheetName val="CM-03-5"/>
      <sheetName val="CM-03-6"/>
      <sheetName val="CM-03-7"/>
      <sheetName val="CM-03-8"/>
      <sheetName val="CM-03-9"/>
      <sheetName val="CM-03-10"/>
      <sheetName val="CM-03-11"/>
      <sheetName val="CM-03-12"/>
      <sheetName val="CM-03-13"/>
      <sheetName val="CM-03-14"/>
      <sheetName val="CM-03-15"/>
      <sheetName val="CM-03-16"/>
      <sheetName val="CM-03-17"/>
      <sheetName val="CM-03-20"/>
      <sheetName val="CM-03-21"/>
      <sheetName val="CM-03-22"/>
      <sheetName val="CM-03-23"/>
      <sheetName val="CM-03-24"/>
      <sheetName val="CM-03-25"/>
      <sheetName val="CM-03-27"/>
      <sheetName val="CM-03-28"/>
      <sheetName val="CM-03-28-1"/>
      <sheetName val="CM-03-28-2"/>
      <sheetName val="CM-03-29"/>
      <sheetName val="CM-03-30"/>
      <sheetName val="CM-04-1"/>
      <sheetName val="CM-04-2"/>
      <sheetName val="CM-04-3"/>
      <sheetName val="CM-04-4"/>
      <sheetName val="CM-04-5"/>
      <sheetName val="CM-04-6"/>
      <sheetName val="CM-04-7"/>
      <sheetName val="CM-04-9"/>
      <sheetName val="CM-04-11"/>
      <sheetName val="CM-04-12"/>
      <sheetName val="CM-04-12-1"/>
      <sheetName val="CM-04-13"/>
      <sheetName val="CM-04-14"/>
      <sheetName val="CM-04-16 "/>
      <sheetName val="CM-04-17"/>
      <sheetName val="CM-04-19"/>
      <sheetName val="CM-04-18"/>
      <sheetName val="CM-04-18-1"/>
      <sheetName val="CM-04-19-1"/>
      <sheetName val="CM-04-20"/>
      <sheetName val="CM-04-21"/>
      <sheetName val="CM-04-21-1"/>
      <sheetName val="CM-04-23-1"/>
      <sheetName val="CM-04-22"/>
      <sheetName val="CM-04-24 "/>
      <sheetName val="CM-04-25"/>
      <sheetName val="CM-04-26"/>
      <sheetName val="CM-04-27"/>
      <sheetName val="CM-04-28"/>
      <sheetName val="CM-04-29"/>
      <sheetName val="CM-05"/>
      <sheetName val="CM-06"/>
      <sheetName val="CM-08-1"/>
      <sheetName val="CM-08-2"/>
      <sheetName val="CM-08-2 (2)"/>
      <sheetName val="CM-08-3"/>
      <sheetName val="CM-08-4"/>
      <sheetName val="CM-08-5"/>
      <sheetName val="CM-08-5 (2)"/>
      <sheetName val="CM-08-5-1"/>
      <sheetName val="CM-08-5-1 (2)"/>
      <sheetName val="CM-08-6"/>
      <sheetName val="CM-08-7"/>
      <sheetName val="CM-08-8"/>
      <sheetName val="CM-08-8-1"/>
      <sheetName val="CM-08-9"/>
      <sheetName val="CM-08-10"/>
      <sheetName val="CM-08-11"/>
      <sheetName val="CM-08-12"/>
      <sheetName val="CM-08-13"/>
      <sheetName val="CM-08-14"/>
      <sheetName val="CM-08-15"/>
      <sheetName val="CM-08-15-1"/>
      <sheetName val="CM-08-16"/>
      <sheetName val="CM-08-17"/>
      <sheetName val="CM-08-18"/>
      <sheetName val="CM-08-19"/>
      <sheetName val="CM-08-20"/>
      <sheetName val="CM-08-21"/>
      <sheetName val="CM-08-22"/>
      <sheetName val="CM-08-23"/>
      <sheetName val="CM-08-24"/>
      <sheetName val="CM-08-25"/>
      <sheetName val="CM-08-26"/>
      <sheetName val="CM-08-27"/>
      <sheetName val="CM-08-28"/>
      <sheetName val="CM-08-29"/>
      <sheetName val="CM-08-30"/>
      <sheetName val="CM-09"/>
      <sheetName val="CM-10"/>
      <sheetName val="ACTIVIDADES FRECUENCIA"/>
      <sheetName val="TIEMPOS y RENDIM.( PREVENTIVO)"/>
      <sheetName val="TIEMPOS Y RENDIM.( CORRECTIVO)"/>
      <sheetName val="NOMBRES DE CÓDIGOS"/>
    </sheetNames>
    <sheetDataSet>
      <sheetData sheetId="0"/>
      <sheetData sheetId="1"/>
      <sheetData sheetId="2">
        <row r="6">
          <cell r="B6" t="str">
            <v>MC</v>
          </cell>
          <cell r="C6" t="str">
            <v>MANTENIMIENTO CORRECTIVO</v>
          </cell>
        </row>
        <row r="7">
          <cell r="B7" t="str">
            <v>MCEA</v>
          </cell>
          <cell r="C7" t="str">
            <v>1. Empalme de acometida</v>
          </cell>
        </row>
        <row r="8">
          <cell r="B8" t="str">
            <v>MCEA1</v>
          </cell>
          <cell r="C8" t="str">
            <v>1.1. Cambio de empalme en BT</v>
          </cell>
        </row>
        <row r="9">
          <cell r="B9" t="str">
            <v>MCEA11</v>
          </cell>
          <cell r="C9" t="str">
            <v>1.1.1. Cambio de empalme en BT aéreo</v>
          </cell>
        </row>
        <row r="10">
          <cell r="B10" t="str">
            <v>MCEA12</v>
          </cell>
          <cell r="C10" t="str">
            <v>1.1.2. Cambio de empalme en BT subterráneo</v>
          </cell>
        </row>
        <row r="11">
          <cell r="B11" t="str">
            <v>MCEA2</v>
          </cell>
          <cell r="C11" t="str">
            <v>1.2. Cambio de empalme en MT</v>
          </cell>
        </row>
        <row r="12">
          <cell r="B12" t="str">
            <v>MCEA21</v>
          </cell>
          <cell r="C12" t="str">
            <v>1.2.1. Cambio de empalme en MT aéreo</v>
          </cell>
        </row>
        <row r="13">
          <cell r="B13" t="str">
            <v>MCEA22</v>
          </cell>
          <cell r="C13" t="str">
            <v>1.2.2. Cambio de empalme en MT subterráneo</v>
          </cell>
        </row>
        <row r="14">
          <cell r="B14" t="str">
            <v>MCCJ</v>
          </cell>
          <cell r="C14" t="str">
            <v>2. Caja de medición y protección</v>
          </cell>
        </row>
        <row r="15">
          <cell r="B15" t="str">
            <v>MCCJ1</v>
          </cell>
          <cell r="C15" t="str">
            <v>2.1. Caja de medición</v>
          </cell>
        </row>
        <row r="16">
          <cell r="B16" t="str">
            <v>MCCJ11</v>
          </cell>
          <cell r="C16" t="str">
            <v>2.1.1. Cambio de tapa - Caja Medicion</v>
          </cell>
        </row>
        <row r="17">
          <cell r="B17" t="str">
            <v>MCCJ12</v>
          </cell>
          <cell r="C17" t="str">
            <v>2.1.2. Cambio de cerradura - Caja Medicion</v>
          </cell>
        </row>
        <row r="18">
          <cell r="B18" t="str">
            <v>MCCJ13</v>
          </cell>
          <cell r="C18" t="str">
            <v>2.1.3. Cambio de visor - Caja Medicion</v>
          </cell>
        </row>
        <row r="19">
          <cell r="B19" t="str">
            <v>MCCJ2</v>
          </cell>
          <cell r="C19" t="str">
            <v>2.2. Caja de protección</v>
          </cell>
        </row>
        <row r="20">
          <cell r="B20" t="str">
            <v>MCCJ21</v>
          </cell>
          <cell r="C20" t="str">
            <v>2.2.1. Cambio de tapa - Caja de Protección</v>
          </cell>
        </row>
        <row r="21">
          <cell r="B21" t="str">
            <v>MCCJ21</v>
          </cell>
          <cell r="C21" t="str">
            <v>2.2.2. Cambio de tapa - Caja de Protección</v>
          </cell>
        </row>
        <row r="22">
          <cell r="B22" t="str">
            <v>MCCJ31</v>
          </cell>
          <cell r="C22" t="str">
            <v>2.2.3. Cambio de puerta - Caja de Protección (Celda Modular)</v>
          </cell>
        </row>
        <row r="23">
          <cell r="B23" t="str">
            <v>MCCJ22</v>
          </cell>
          <cell r="C23" t="str">
            <v>2.2.4. Cambio de cerradura - Caja de Protección</v>
          </cell>
        </row>
        <row r="24">
          <cell r="B24" t="str">
            <v>MCCJ32</v>
          </cell>
          <cell r="C24" t="str">
            <v>2.2.5. Cambio de cerradura - Caja de Protección, (Celda Modular)</v>
          </cell>
        </row>
        <row r="25">
          <cell r="B25" t="str">
            <v>MCME2</v>
          </cell>
          <cell r="C25" t="str">
            <v>2.2. Calibración</v>
          </cell>
        </row>
        <row r="26">
          <cell r="B26" t="str">
            <v>MCME21</v>
          </cell>
          <cell r="C26" t="str">
            <v>2.2.1.1 Medidor electromecánico (Calibración)</v>
          </cell>
        </row>
        <row r="27">
          <cell r="B27" t="str">
            <v>MCME21</v>
          </cell>
          <cell r="C27" t="str">
            <v>2.2.1.3 Medidor electromecánico (Calibración)</v>
          </cell>
        </row>
        <row r="28">
          <cell r="B28" t="str">
            <v>MCPS</v>
          </cell>
          <cell r="C28" t="str">
            <v>4. Sistema de protección</v>
          </cell>
        </row>
        <row r="29">
          <cell r="B29" t="str">
            <v>MCPS1</v>
          </cell>
          <cell r="C29" t="str">
            <v>4.1. Cambio de elementos de protección</v>
          </cell>
        </row>
        <row r="30">
          <cell r="B30" t="str">
            <v>MCPS11</v>
          </cell>
          <cell r="C30" t="str">
            <v>4.1.1. Cambio de termomagnético en BT</v>
          </cell>
        </row>
        <row r="31">
          <cell r="B31" t="str">
            <v>MCPS12</v>
          </cell>
          <cell r="C31" t="str">
            <v>4.1.2. Cambio de fusible en BT</v>
          </cell>
        </row>
        <row r="32">
          <cell r="B32" t="str">
            <v>MCPS13</v>
          </cell>
          <cell r="C32" t="str">
            <v>4.1.3. Cambio de fusible en MT</v>
          </cell>
        </row>
        <row r="33">
          <cell r="B33" t="str">
            <v>MCPS14</v>
          </cell>
          <cell r="C33" t="str">
            <v>4.1.4. Cambio de base portafusibles en BT</v>
          </cell>
        </row>
        <row r="34">
          <cell r="B34" t="str">
            <v>MCEM</v>
          </cell>
          <cell r="C34" t="str">
            <v>5. Equipos de medición</v>
          </cell>
        </row>
        <row r="35">
          <cell r="B35" t="str">
            <v>MCEM1</v>
          </cell>
          <cell r="C35" t="str">
            <v>5.1. Reemplazo de medidor</v>
          </cell>
        </row>
        <row r="36">
          <cell r="B36" t="str">
            <v>MCEM11</v>
          </cell>
          <cell r="C36" t="str">
            <v>5.1.1. Medidor electromecánico (Reemplazo)</v>
          </cell>
        </row>
        <row r="37">
          <cell r="B37" t="str">
            <v>MCEM12</v>
          </cell>
          <cell r="C37" t="str">
            <v>5.1.2. Medidor electrónico (Reemplazo)</v>
          </cell>
        </row>
        <row r="38">
          <cell r="B38" t="str">
            <v>MCEM2</v>
          </cell>
          <cell r="C38" t="str">
            <v>5.2. Reemplazo de transformadores de medida</v>
          </cell>
        </row>
        <row r="39">
          <cell r="B39" t="str">
            <v>MCEM21</v>
          </cell>
          <cell r="C39" t="str">
            <v>5.2.1. Transformadores de medida en BT  (Reemplazo)</v>
          </cell>
        </row>
        <row r="40">
          <cell r="B40" t="str">
            <v>MCEM22</v>
          </cell>
          <cell r="C40" t="str">
            <v>5.2.2. Transformadores de medida en MT  (Reemplazo)</v>
          </cell>
        </row>
        <row r="41">
          <cell r="B41" t="str">
            <v>MCEM3</v>
          </cell>
          <cell r="C41" t="str">
            <v>5.3. Reemplazo de bateria</v>
          </cell>
        </row>
        <row r="42">
          <cell r="B42" t="str">
            <v>MCEM31</v>
          </cell>
          <cell r="C42" t="str">
            <v>5.3.1. Medidor electrónico  (Reemplazo)</v>
          </cell>
        </row>
        <row r="43">
          <cell r="B43" t="str">
            <v>MCER</v>
          </cell>
          <cell r="C43" t="str">
            <v>6. Excavación, Rotura y Resane</v>
          </cell>
        </row>
        <row r="44">
          <cell r="B44" t="str">
            <v>MCER1</v>
          </cell>
          <cell r="C44" t="str">
            <v>6.1. Excavación, Rotura y Resane</v>
          </cell>
        </row>
        <row r="45">
          <cell r="B45" t="str">
            <v>MCER11</v>
          </cell>
          <cell r="C45" t="str">
            <v>6.1.1 Excavación, rotura y resane de vereda</v>
          </cell>
        </row>
        <row r="46">
          <cell r="B46" t="str">
            <v>MCER12</v>
          </cell>
          <cell r="C46" t="str">
            <v>6.1.2 Excavación, rotura y resane de pista</v>
          </cell>
        </row>
      </sheetData>
      <sheetData sheetId="3">
        <row r="7">
          <cell r="B7" t="str">
            <v>CEDVACS53000</v>
          </cell>
          <cell r="C7" t="str">
            <v xml:space="preserve"> Conector Doble Vía Bimetálico, Al - Cu, 10-35 mm2</v>
          </cell>
          <cell r="D7" t="str">
            <v>Und</v>
          </cell>
          <cell r="E7">
            <v>0.89</v>
          </cell>
          <cell r="F7" t="str">
            <v>I</v>
          </cell>
          <cell r="G7" t="str">
            <v>8536.90.90.00</v>
          </cell>
          <cell r="H7">
            <v>7.0000000000000007E-2</v>
          </cell>
        </row>
        <row r="8">
          <cell r="B8" t="str">
            <v>CEESCCS25000</v>
          </cell>
          <cell r="C8" t="str">
            <v xml:space="preserve"> Empalme Subterráneo Unipolar Derecho y/o Derivación, Cu - Cu, 35/ 6-35 mm2, B.T.</v>
          </cell>
          <cell r="D8" t="str">
            <v>Und</v>
          </cell>
          <cell r="E8">
            <v>2.5</v>
          </cell>
          <cell r="F8" t="str">
            <v>I</v>
          </cell>
          <cell r="G8" t="str">
            <v>8536.90.90.00</v>
          </cell>
          <cell r="H8">
            <v>7.0000000000000007E-2</v>
          </cell>
        </row>
        <row r="9">
          <cell r="B9" t="str">
            <v>CEEDCCS67000</v>
          </cell>
          <cell r="C9" t="str">
            <v xml:space="preserve"> Empalme Subterráneo Unipolar Derecho y/o Derivación Cu - Cu, 25 - 70  mm2, M.T.</v>
          </cell>
          <cell r="D9" t="str">
            <v>Und</v>
          </cell>
          <cell r="E9">
            <v>127</v>
          </cell>
          <cell r="F9" t="str">
            <v>I</v>
          </cell>
          <cell r="G9" t="str">
            <v>8535.90.00.00</v>
          </cell>
          <cell r="H9">
            <v>7.0000000000000007E-2</v>
          </cell>
        </row>
        <row r="10">
          <cell r="B10" t="str">
            <v>CESUCCS82000</v>
          </cell>
          <cell r="C10" t="str">
            <v xml:space="preserve"> Conector Tipo ESU, Cu - Cu, 70/ 10-35 mm2, BT</v>
          </cell>
          <cell r="D10" t="str">
            <v>Und</v>
          </cell>
          <cell r="E10">
            <v>3.61</v>
          </cell>
          <cell r="F10" t="str">
            <v>I</v>
          </cell>
          <cell r="G10" t="str">
            <v>8536.90.90.00</v>
          </cell>
          <cell r="H10">
            <v>7.0000000000000007E-2</v>
          </cell>
        </row>
        <row r="11">
          <cell r="B11" t="str">
            <v>CETCAAS18000</v>
          </cell>
          <cell r="C11" t="str">
            <v xml:space="preserve"> Conector Tipo Cuña, Al - Al, 70 / 35 mm2</v>
          </cell>
          <cell r="D11" t="str">
            <v>Und</v>
          </cell>
          <cell r="E11">
            <v>3.47</v>
          </cell>
          <cell r="F11" t="str">
            <v>I</v>
          </cell>
          <cell r="G11" t="str">
            <v>8536.90.90.00</v>
          </cell>
          <cell r="H11">
            <v>7.0000000000000007E-2</v>
          </cell>
        </row>
        <row r="12">
          <cell r="B12" t="str">
            <v>COMU50040000</v>
          </cell>
          <cell r="C12" t="str">
            <v xml:space="preserve"> Cable de Control Multifilar, 5x 4 mm2</v>
          </cell>
          <cell r="D12" t="str">
            <v>m</v>
          </cell>
          <cell r="E12">
            <v>1.29</v>
          </cell>
          <cell r="F12" t="str">
            <v>C</v>
          </cell>
          <cell r="G12" t="str">
            <v>8544.59.10.00</v>
          </cell>
          <cell r="H12">
            <v>0.12</v>
          </cell>
        </row>
        <row r="13">
          <cell r="B13" t="str">
            <v>COTWS0040000</v>
          </cell>
          <cell r="C13" t="str">
            <v xml:space="preserve"> Cable de Control TW sólido, 1x 4 mm2</v>
          </cell>
          <cell r="D13" t="str">
            <v>m</v>
          </cell>
          <cell r="E13">
            <v>0.11</v>
          </cell>
          <cell r="F13" t="str">
            <v>C</v>
          </cell>
          <cell r="G13" t="str">
            <v>8544.59.10.00</v>
          </cell>
          <cell r="H13">
            <v>0.12</v>
          </cell>
        </row>
        <row r="14">
          <cell r="B14" t="str">
            <v>FACJADBR0001</v>
          </cell>
          <cell r="C14" t="str">
            <v xml:space="preserve"> Adaptador cerradura cab. giratoria para caja tipo "L,LT y deriv"</v>
          </cell>
          <cell r="D14" t="str">
            <v>Und</v>
          </cell>
          <cell r="E14">
            <v>0.72</v>
          </cell>
          <cell r="F14" t="str">
            <v>N</v>
          </cell>
          <cell r="G14" t="str">
            <v>-</v>
          </cell>
          <cell r="H14">
            <v>0</v>
          </cell>
        </row>
        <row r="15">
          <cell r="B15" t="str">
            <v>FACJBPLO0001</v>
          </cell>
          <cell r="C15" t="str">
            <v xml:space="preserve"> Base portafusible unip. tp. f. 220V prepar fus. lam 300A</v>
          </cell>
          <cell r="D15" t="str">
            <v>Und</v>
          </cell>
          <cell r="E15">
            <v>9.1999999999999993</v>
          </cell>
          <cell r="F15" t="str">
            <v>N</v>
          </cell>
          <cell r="G15" t="str">
            <v>-</v>
          </cell>
          <cell r="H15">
            <v>0</v>
          </cell>
        </row>
        <row r="16">
          <cell r="B16" t="str">
            <v>FACJCEBR0001</v>
          </cell>
          <cell r="C16" t="str">
            <v xml:space="preserve"> Cerradura bronce tipo triangular para caja tipo "L-LT"</v>
          </cell>
          <cell r="D16" t="str">
            <v>Und</v>
          </cell>
          <cell r="E16">
            <v>0.89</v>
          </cell>
          <cell r="F16" t="str">
            <v>N</v>
          </cell>
          <cell r="G16" t="str">
            <v>-</v>
          </cell>
          <cell r="H16">
            <v>0</v>
          </cell>
        </row>
        <row r="17">
          <cell r="B17" t="str">
            <v>FACJCEBR0002</v>
          </cell>
          <cell r="C17" t="str">
            <v xml:space="preserve"> Cerradura cab.giratorio bronce rw 1/4" 5 aguj.p.cajas</v>
          </cell>
          <cell r="D17" t="str">
            <v>Und</v>
          </cell>
          <cell r="E17">
            <v>1.44</v>
          </cell>
          <cell r="F17" t="str">
            <v>N</v>
          </cell>
          <cell r="G17" t="str">
            <v>-</v>
          </cell>
          <cell r="H17">
            <v>0</v>
          </cell>
        </row>
        <row r="18">
          <cell r="B18" t="str">
            <v>FACJCEBR0004</v>
          </cell>
          <cell r="C18" t="str">
            <v>Cerradura para puerta modular</v>
          </cell>
          <cell r="D18" t="str">
            <v>Und</v>
          </cell>
          <cell r="E18">
            <v>4.32</v>
          </cell>
          <cell r="F18" t="str">
            <v>N</v>
          </cell>
          <cell r="G18" t="str">
            <v>-</v>
          </cell>
          <cell r="H18">
            <v>0</v>
          </cell>
        </row>
        <row r="19">
          <cell r="B19" t="str">
            <v>FACJPUFG0003</v>
          </cell>
          <cell r="C19" t="str">
            <v>Puerta para celda modular</v>
          </cell>
          <cell r="D19" t="str">
            <v>Und</v>
          </cell>
          <cell r="E19">
            <v>110</v>
          </cell>
          <cell r="F19" t="str">
            <v>N</v>
          </cell>
          <cell r="G19" t="str">
            <v>-</v>
          </cell>
          <cell r="H19">
            <v>0</v>
          </cell>
        </row>
        <row r="20">
          <cell r="B20" t="str">
            <v>FACJPAPC0010</v>
          </cell>
          <cell r="C20" t="str">
            <v xml:space="preserve"> Plancha de policarbonato p/cajas metalicas med. 110x85x2.5mm</v>
          </cell>
          <cell r="D20" t="str">
            <v>Und</v>
          </cell>
          <cell r="E20">
            <v>0.27</v>
          </cell>
          <cell r="F20" t="str">
            <v>N</v>
          </cell>
          <cell r="G20" t="str">
            <v>-</v>
          </cell>
          <cell r="H20">
            <v>0</v>
          </cell>
        </row>
        <row r="21">
          <cell r="B21" t="str">
            <v>FACJPRPC0001</v>
          </cell>
          <cell r="C21" t="str">
            <v xml:space="preserve"> Precinto de seguridad plast. (amarillo) p. tapa medidor</v>
          </cell>
          <cell r="D21" t="str">
            <v>Und</v>
          </cell>
          <cell r="E21">
            <v>0.34</v>
          </cell>
          <cell r="F21" t="str">
            <v>N</v>
          </cell>
          <cell r="G21" t="str">
            <v>-</v>
          </cell>
          <cell r="H21">
            <v>0</v>
          </cell>
        </row>
        <row r="22">
          <cell r="B22" t="str">
            <v>FACJTSFG0003</v>
          </cell>
          <cell r="C22" t="str">
            <v xml:space="preserve"> Tapa ac. para caja/med. monofasica 474x154x2mm</v>
          </cell>
          <cell r="D22" t="str">
            <v>Und</v>
          </cell>
          <cell r="E22">
            <v>3.14</v>
          </cell>
          <cell r="F22" t="str">
            <v>N</v>
          </cell>
          <cell r="G22" t="str">
            <v>-</v>
          </cell>
          <cell r="H22">
            <v>0</v>
          </cell>
        </row>
        <row r="23">
          <cell r="B23" t="str">
            <v>FACJTSFG0004</v>
          </cell>
          <cell r="C23" t="str">
            <v xml:space="preserve"> Tapa ac. para caja/med. trifasico 496x216x2mm</v>
          </cell>
          <cell r="D23" t="str">
            <v>Und</v>
          </cell>
          <cell r="E23">
            <v>4.37</v>
          </cell>
          <cell r="F23" t="str">
            <v>N</v>
          </cell>
          <cell r="G23" t="str">
            <v>-</v>
          </cell>
          <cell r="H23">
            <v>0</v>
          </cell>
        </row>
        <row r="24">
          <cell r="B24" t="str">
            <v>FACJTSFG0006</v>
          </cell>
          <cell r="C24" t="str">
            <v>Tapa ac. para Caja toma tp. "L"154x421x2mm-DAC</v>
          </cell>
          <cell r="D24" t="str">
            <v>Und</v>
          </cell>
          <cell r="E24">
            <v>2.13</v>
          </cell>
          <cell r="F24" t="str">
            <v>N</v>
          </cell>
          <cell r="G24" t="str">
            <v>-</v>
          </cell>
          <cell r="H24">
            <v>0</v>
          </cell>
        </row>
        <row r="25">
          <cell r="B25" t="str">
            <v>FACJTSFG0007</v>
          </cell>
          <cell r="C25" t="str">
            <v>Tapa ac. para Caja tp. "F1"2x295x645mm</v>
          </cell>
          <cell r="D25" t="str">
            <v>Und</v>
          </cell>
          <cell r="E25">
            <v>6.06</v>
          </cell>
          <cell r="F25" t="str">
            <v>N</v>
          </cell>
          <cell r="G25" t="str">
            <v>-</v>
          </cell>
          <cell r="H25">
            <v>0</v>
          </cell>
        </row>
        <row r="26">
          <cell r="B26" t="str">
            <v>FACJTSVI0005</v>
          </cell>
          <cell r="C26" t="str">
            <v xml:space="preserve"> Vidrio simple de 110x120 mm. Para caja "L" "LT"</v>
          </cell>
          <cell r="D26" t="str">
            <v>Und</v>
          </cell>
          <cell r="E26">
            <v>0.09</v>
          </cell>
          <cell r="F26" t="str">
            <v>N</v>
          </cell>
          <cell r="G26" t="str">
            <v>-</v>
          </cell>
          <cell r="H26">
            <v>0</v>
          </cell>
        </row>
        <row r="27">
          <cell r="B27" t="str">
            <v>FAFEARAG0008</v>
          </cell>
          <cell r="C27" t="str">
            <v xml:space="preserve"> Arandela plana Ac. galv. perno 3/8"</v>
          </cell>
          <cell r="D27" t="str">
            <v>Und</v>
          </cell>
          <cell r="E27">
            <v>0.01</v>
          </cell>
          <cell r="F27" t="str">
            <v>N</v>
          </cell>
          <cell r="G27" t="str">
            <v>-</v>
          </cell>
          <cell r="H27">
            <v>0</v>
          </cell>
        </row>
        <row r="28">
          <cell r="B28" t="str">
            <v>FAFEEMCU0007</v>
          </cell>
          <cell r="C28" t="str">
            <v xml:space="preserve"> Empalme asimétrico derecho para cable NKY-N2XSY 16-70 mm2, 10kV</v>
          </cell>
          <cell r="D28" t="str">
            <v>Und</v>
          </cell>
          <cell r="E28">
            <v>316.70999999999998</v>
          </cell>
          <cell r="F28" t="str">
            <v>N</v>
          </cell>
          <cell r="G28" t="str">
            <v>-</v>
          </cell>
          <cell r="H28">
            <v>0</v>
          </cell>
        </row>
        <row r="29">
          <cell r="B29" t="str">
            <v>FAFEEMCU0008</v>
          </cell>
          <cell r="C29" t="str">
            <v xml:space="preserve"> Empalme derivación para cable N2XSY  1x35mm2, 10kV</v>
          </cell>
          <cell r="D29" t="str">
            <v>Und</v>
          </cell>
          <cell r="E29">
            <v>182.97</v>
          </cell>
          <cell r="F29" t="str">
            <v>N</v>
          </cell>
          <cell r="G29" t="str">
            <v>-</v>
          </cell>
          <cell r="H29">
            <v>0</v>
          </cell>
        </row>
        <row r="30">
          <cell r="B30" t="str">
            <v>FAFEHIGN0002</v>
          </cell>
          <cell r="C30" t="str">
            <v xml:space="preserve"> Tocuyo de algodón 100% 0.60/0.80x1m.</v>
          </cell>
          <cell r="D30" t="str">
            <v>Und</v>
          </cell>
          <cell r="E30">
            <v>0.5</v>
          </cell>
          <cell r="F30" t="str">
            <v>N</v>
          </cell>
          <cell r="G30" t="str">
            <v>-</v>
          </cell>
          <cell r="H30">
            <v>0</v>
          </cell>
        </row>
        <row r="31">
          <cell r="B31" t="str">
            <v>FAFEOMVR0010</v>
          </cell>
          <cell r="C31" t="str">
            <v xml:space="preserve"> Solvente dieléctrico ecológico no clorado M.T</v>
          </cell>
          <cell r="D31" t="str">
            <v>Und</v>
          </cell>
          <cell r="E31">
            <v>26.68</v>
          </cell>
          <cell r="F31" t="str">
            <v>N</v>
          </cell>
          <cell r="G31" t="str">
            <v>-</v>
          </cell>
          <cell r="H31">
            <v>0</v>
          </cell>
        </row>
        <row r="32">
          <cell r="B32" t="str">
            <v>FAFEOMVR0012</v>
          </cell>
          <cell r="C32" t="str">
            <v xml:space="preserve"> Lija</v>
          </cell>
          <cell r="D32" t="str">
            <v>Und</v>
          </cell>
          <cell r="E32">
            <v>0.42</v>
          </cell>
          <cell r="F32" t="str">
            <v>N</v>
          </cell>
          <cell r="G32" t="str">
            <v>-</v>
          </cell>
          <cell r="H32">
            <v>0</v>
          </cell>
        </row>
        <row r="33">
          <cell r="B33" t="str">
            <v>FAFEPEFG0019</v>
          </cell>
          <cell r="C33" t="str">
            <v xml:space="preserve"> Perno Ho. galv. cab.exag. 3/8" x 1" c/tuerca</v>
          </cell>
          <cell r="D33" t="str">
            <v>Und</v>
          </cell>
          <cell r="E33">
            <v>0.05</v>
          </cell>
          <cell r="F33" t="str">
            <v>N</v>
          </cell>
          <cell r="G33" t="str">
            <v>-</v>
          </cell>
          <cell r="H33">
            <v>0</v>
          </cell>
        </row>
        <row r="34">
          <cell r="B34" t="str">
            <v>FAFEPIVA0008</v>
          </cell>
          <cell r="C34" t="str">
            <v xml:space="preserve"> Thiner industrial</v>
          </cell>
          <cell r="D34" t="str">
            <v>Gln</v>
          </cell>
          <cell r="E34">
            <v>2.63</v>
          </cell>
          <cell r="F34" t="str">
            <v>N</v>
          </cell>
          <cell r="G34" t="str">
            <v>-</v>
          </cell>
          <cell r="H34">
            <v>0</v>
          </cell>
        </row>
        <row r="35">
          <cell r="B35" t="str">
            <v>FAFETOFG0008</v>
          </cell>
          <cell r="C35" t="str">
            <v xml:space="preserve"> Tornillo Ho. tropicaliz. cab. anti-robo no 10 3/4"</v>
          </cell>
          <cell r="D35" t="str">
            <v>Und</v>
          </cell>
          <cell r="E35">
            <v>0.01</v>
          </cell>
          <cell r="F35" t="str">
            <v>N</v>
          </cell>
          <cell r="G35" t="str">
            <v>-</v>
          </cell>
          <cell r="H35">
            <v>0</v>
          </cell>
        </row>
        <row r="36">
          <cell r="B36" t="str">
            <v>FAFEUNCU0007</v>
          </cell>
          <cell r="C36" t="str">
            <v xml:space="preserve"> Unión de Cobre derecha abierta para conductor 240mm2</v>
          </cell>
          <cell r="D36" t="str">
            <v>Und</v>
          </cell>
          <cell r="E36">
            <v>1.5</v>
          </cell>
          <cell r="F36" t="str">
            <v>N</v>
          </cell>
          <cell r="G36" t="str">
            <v>-</v>
          </cell>
          <cell r="H36">
            <v>0</v>
          </cell>
        </row>
        <row r="37">
          <cell r="B37" t="str">
            <v>FAOTCIGO0002</v>
          </cell>
          <cell r="C37" t="str">
            <v xml:space="preserve"> Cinta aislante goma epr para empalme at. 19mm x 9.14 m</v>
          </cell>
          <cell r="D37" t="str">
            <v>Und</v>
          </cell>
          <cell r="E37">
            <v>3.75</v>
          </cell>
          <cell r="F37" t="str">
            <v>N</v>
          </cell>
          <cell r="G37" t="str">
            <v>-</v>
          </cell>
          <cell r="H37">
            <v>0</v>
          </cell>
        </row>
        <row r="38">
          <cell r="B38" t="str">
            <v>FAOTCIGO0003</v>
          </cell>
          <cell r="C38" t="str">
            <v xml:space="preserve"> Cinta electr. termoplástica negra 19mmx10m</v>
          </cell>
          <cell r="D38" t="str">
            <v>Und</v>
          </cell>
          <cell r="E38">
            <v>0.57999999999999996</v>
          </cell>
          <cell r="F38" t="str">
            <v>N</v>
          </cell>
          <cell r="G38" t="str">
            <v>-</v>
          </cell>
          <cell r="H38">
            <v>0</v>
          </cell>
        </row>
        <row r="39">
          <cell r="B39" t="str">
            <v>FAOTCIGO0005</v>
          </cell>
          <cell r="C39" t="str">
            <v xml:space="preserve"> Cinta señalizadora amarilla para cable subterráneo BT x 1m</v>
          </cell>
          <cell r="D39" t="str">
            <v>Und</v>
          </cell>
          <cell r="E39">
            <v>0.08</v>
          </cell>
          <cell r="F39" t="str">
            <v>N</v>
          </cell>
          <cell r="G39" t="str">
            <v>-</v>
          </cell>
          <cell r="H39">
            <v>0</v>
          </cell>
        </row>
        <row r="40">
          <cell r="B40" t="str">
            <v>FAOTCIGO0011</v>
          </cell>
          <cell r="C40" t="str">
            <v xml:space="preserve"> Cinta Mastic de goma con soporte EPR Scotch 2228 3m</v>
          </cell>
          <cell r="D40" t="str">
            <v>Und</v>
          </cell>
          <cell r="E40">
            <v>13.47</v>
          </cell>
          <cell r="F40" t="str">
            <v>N</v>
          </cell>
          <cell r="G40" t="str">
            <v>-</v>
          </cell>
          <cell r="H40">
            <v>0</v>
          </cell>
        </row>
        <row r="41">
          <cell r="B41" t="str">
            <v>FAOTSPFG0024</v>
          </cell>
          <cell r="C41" t="str">
            <v xml:space="preserve"> Soporte HO para interruptor termomagnetico Caja "L"-"L"</v>
          </cell>
          <cell r="D41" t="str">
            <v>Und</v>
          </cell>
          <cell r="E41">
            <v>0.37</v>
          </cell>
          <cell r="F41" t="str">
            <v>N</v>
          </cell>
          <cell r="G41" t="str">
            <v>-</v>
          </cell>
          <cell r="H41">
            <v>0</v>
          </cell>
        </row>
        <row r="42">
          <cell r="B42" t="str">
            <v>MEMFD3220060</v>
          </cell>
          <cell r="C42" t="str">
            <v xml:space="preserve"> Medidor Monofásico, Electrónico Doble Medición, 3 hilos, 220V, 10/60A</v>
          </cell>
          <cell r="D42" t="str">
            <v>Und</v>
          </cell>
          <cell r="E42">
            <v>78</v>
          </cell>
          <cell r="F42" t="str">
            <v>I</v>
          </cell>
          <cell r="G42" t="str">
            <v>9028.30.10.00</v>
          </cell>
          <cell r="H42">
            <v>0.12</v>
          </cell>
        </row>
        <row r="43">
          <cell r="B43" t="str">
            <v>MEMFS3220040</v>
          </cell>
          <cell r="C43" t="str">
            <v xml:space="preserve"> Medidor Monofásico, Electrónico Simple Medición, 3 hilos, 220V, 14/40A</v>
          </cell>
          <cell r="D43" t="str">
            <v>Und</v>
          </cell>
          <cell r="E43">
            <v>19.600000000000001</v>
          </cell>
          <cell r="F43" t="str">
            <v>I</v>
          </cell>
          <cell r="G43" t="str">
            <v>9028.30.10.00</v>
          </cell>
          <cell r="H43">
            <v>0.12</v>
          </cell>
        </row>
        <row r="44">
          <cell r="B44" t="str">
            <v>METFD3220121</v>
          </cell>
          <cell r="C44" t="str">
            <v xml:space="preserve"> Medidor Trifásico, Electrónico Doble Medición, 3 hilos, 220V, 5/120A</v>
          </cell>
          <cell r="D44" t="str">
            <v>Und</v>
          </cell>
          <cell r="E44">
            <v>150</v>
          </cell>
          <cell r="F44" t="str">
            <v>I</v>
          </cell>
          <cell r="G44" t="str">
            <v>9028.30.90.00</v>
          </cell>
          <cell r="H44">
            <v>7.0000000000000007E-2</v>
          </cell>
        </row>
        <row r="45">
          <cell r="B45" t="str">
            <v>METFF3480020</v>
          </cell>
          <cell r="C45" t="str">
            <v>Medidor Trifásico, Electrónico Multifunción, 3 hilos, 120-480V, 2.5/20A</v>
          </cell>
          <cell r="D45" t="str">
            <v>Und</v>
          </cell>
          <cell r="E45">
            <v>429</v>
          </cell>
          <cell r="F45" t="str">
            <v>I</v>
          </cell>
          <cell r="G45" t="str">
            <v>9028.30.90.00</v>
          </cell>
          <cell r="H45">
            <v>7.0000000000000007E-2</v>
          </cell>
        </row>
        <row r="46">
          <cell r="B46" t="str">
            <v>METFS3220090</v>
          </cell>
          <cell r="C46" t="str">
            <v xml:space="preserve"> Medidor Trifásico, Electrónico Simple Medición, 3 hilos, 220V, 15/90A</v>
          </cell>
          <cell r="D46" t="str">
            <v>Und</v>
          </cell>
          <cell r="E46">
            <v>80</v>
          </cell>
          <cell r="F46" t="str">
            <v>I</v>
          </cell>
          <cell r="G46" t="str">
            <v>9028.30.90.00</v>
          </cell>
          <cell r="H46">
            <v>7.0000000000000007E-2</v>
          </cell>
        </row>
        <row r="47">
          <cell r="B47" t="str">
            <v>MEMFM2220040</v>
          </cell>
          <cell r="C47" t="str">
            <v xml:space="preserve"> Medidor Monofásico, Electromecánico, 2 hilos, 220V, 10/40A</v>
          </cell>
          <cell r="D47" t="str">
            <v>Und</v>
          </cell>
          <cell r="E47">
            <v>19.64</v>
          </cell>
          <cell r="F47" t="str">
            <v>I</v>
          </cell>
          <cell r="G47" t="str">
            <v>9028.30.10.00</v>
          </cell>
          <cell r="H47">
            <v>0.12</v>
          </cell>
        </row>
        <row r="48">
          <cell r="B48" t="str">
            <v>METFM3220091</v>
          </cell>
          <cell r="C48" t="str">
            <v xml:space="preserve"> Medidor Trifásico, Electromecánico, 3 hilos, 220V, 15/90A</v>
          </cell>
          <cell r="D48" t="str">
            <v>Und</v>
          </cell>
          <cell r="E48">
            <v>56.26</v>
          </cell>
          <cell r="F48" t="str">
            <v>I</v>
          </cell>
          <cell r="G48" t="str">
            <v>9028.30.90.00</v>
          </cell>
          <cell r="H48">
            <v>7.0000000000000007E-2</v>
          </cell>
        </row>
        <row r="49">
          <cell r="B49" t="str">
            <v>METFP3480020</v>
          </cell>
          <cell r="C49" t="str">
            <v>Medidor Trifásico, Electrónico Energía y Potencia, 3 hilos, 120-480V, 2.5/20A</v>
          </cell>
          <cell r="D49" t="str">
            <v>Und</v>
          </cell>
          <cell r="E49">
            <v>280</v>
          </cell>
          <cell r="F49" t="str">
            <v>I</v>
          </cell>
          <cell r="G49" t="str">
            <v>9028.30.90.00</v>
          </cell>
          <cell r="H49">
            <v>7.0000000000000007E-2</v>
          </cell>
        </row>
        <row r="50">
          <cell r="B50" t="str">
            <v>OTEEOTBT0010</v>
          </cell>
          <cell r="C50" t="str">
            <v xml:space="preserve">Bateria para medidor Electrónico Multifunción                                                                                                                                                                                                             </v>
          </cell>
          <cell r="D50" t="str">
            <v>Und</v>
          </cell>
          <cell r="E50">
            <v>11</v>
          </cell>
          <cell r="F50" t="str">
            <v>N</v>
          </cell>
          <cell r="G50" t="str">
            <v>-</v>
          </cell>
          <cell r="H50">
            <v>0</v>
          </cell>
        </row>
        <row r="51">
          <cell r="B51" t="str">
            <v xml:space="preserve">OTEEOTBT0011   </v>
          </cell>
          <cell r="C51" t="str">
            <v xml:space="preserve">Bateria para medidor Electrónico Doble Medición                                                                                                                                                                                                           </v>
          </cell>
          <cell r="D51" t="str">
            <v>Und</v>
          </cell>
          <cell r="E51">
            <v>3</v>
          </cell>
          <cell r="F51" t="str">
            <v>N</v>
          </cell>
          <cell r="G51" t="str">
            <v>-</v>
          </cell>
          <cell r="H51">
            <v>0</v>
          </cell>
        </row>
        <row r="52">
          <cell r="B52" t="str">
            <v>OTMCMCAG0002</v>
          </cell>
          <cell r="C52" t="str">
            <v xml:space="preserve"> Arena Gruesa</v>
          </cell>
          <cell r="D52" t="str">
            <v>m3</v>
          </cell>
          <cell r="E52">
            <v>5.58</v>
          </cell>
          <cell r="F52" t="str">
            <v>N</v>
          </cell>
          <cell r="G52" t="str">
            <v>-</v>
          </cell>
          <cell r="H52">
            <v>0</v>
          </cell>
        </row>
        <row r="53">
          <cell r="B53" t="str">
            <v>OTMCMCAU0004</v>
          </cell>
          <cell r="C53" t="str">
            <v xml:space="preserve"> Agua</v>
          </cell>
          <cell r="D53" t="str">
            <v>m3</v>
          </cell>
          <cell r="E53">
            <v>1.53</v>
          </cell>
          <cell r="F53" t="str">
            <v>N</v>
          </cell>
          <cell r="G53" t="str">
            <v>-</v>
          </cell>
          <cell r="H53">
            <v>0</v>
          </cell>
        </row>
        <row r="54">
          <cell r="B54" t="str">
            <v>OTMCMCCT0007</v>
          </cell>
          <cell r="C54" t="str">
            <v xml:space="preserve"> Cemento</v>
          </cell>
          <cell r="D54" t="str">
            <v>Bl</v>
          </cell>
          <cell r="E54">
            <v>4.9400000000000004</v>
          </cell>
          <cell r="F54" t="str">
            <v>N</v>
          </cell>
          <cell r="G54" t="str">
            <v>-</v>
          </cell>
          <cell r="H54">
            <v>0</v>
          </cell>
        </row>
        <row r="55">
          <cell r="B55" t="str">
            <v>OTMCMCPC0010</v>
          </cell>
          <cell r="C55" t="str">
            <v xml:space="preserve"> Piedra Chancada</v>
          </cell>
          <cell r="D55" t="str">
            <v>m3</v>
          </cell>
          <cell r="E55">
            <v>9.3000000000000007</v>
          </cell>
          <cell r="F55" t="str">
            <v>N</v>
          </cell>
          <cell r="G55" t="str">
            <v>-</v>
          </cell>
          <cell r="H55">
            <v>0</v>
          </cell>
        </row>
        <row r="56">
          <cell r="B56" t="str">
            <v>PBFU220L1160</v>
          </cell>
          <cell r="C56" t="str">
            <v xml:space="preserve"> Protección Sobrecorriente BT Fusible 220V, Tipo Lámina, Unipolar, 160A</v>
          </cell>
          <cell r="D56" t="str">
            <v>Und</v>
          </cell>
          <cell r="E56">
            <v>2.15</v>
          </cell>
          <cell r="F56" t="str">
            <v>I</v>
          </cell>
          <cell r="G56" t="str">
            <v>8536.10.90.00</v>
          </cell>
          <cell r="H56">
            <v>7.0000000000000007E-2</v>
          </cell>
        </row>
        <row r="57">
          <cell r="B57" t="str">
            <v>PBIN220T2040</v>
          </cell>
          <cell r="C57" t="str">
            <v xml:space="preserve"> Protección Sobrecorriente BT Interruptor 220V, Termomagnético, Bipolar, 40A</v>
          </cell>
          <cell r="D57" t="str">
            <v>Und</v>
          </cell>
          <cell r="E57">
            <v>5.6</v>
          </cell>
          <cell r="F57" t="str">
            <v>I</v>
          </cell>
          <cell r="G57" t="str">
            <v>8536.50.90.00</v>
          </cell>
          <cell r="H57">
            <v>7.0000000000000007E-2</v>
          </cell>
        </row>
        <row r="58">
          <cell r="B58" t="str">
            <v>PBIN220T3032</v>
          </cell>
          <cell r="C58" t="str">
            <v xml:space="preserve"> Protección Sobrecorriente BT Interruptor 220V, Termomagnético, Tripolar, 32A</v>
          </cell>
          <cell r="D58" t="str">
            <v>Und</v>
          </cell>
          <cell r="E58">
            <v>6.57</v>
          </cell>
          <cell r="F58" t="str">
            <v>I</v>
          </cell>
          <cell r="G58" t="str">
            <v>8536.50.90.00</v>
          </cell>
          <cell r="H58">
            <v>7.0000000000000007E-2</v>
          </cell>
        </row>
        <row r="59">
          <cell r="B59" t="str">
            <v>PBIN220T3063</v>
          </cell>
          <cell r="C59" t="str">
            <v xml:space="preserve"> Protección Sobrecorriente BT Interruptor 220V, Termomagnético, Tripolar, 63A</v>
          </cell>
          <cell r="D59" t="str">
            <v>Und</v>
          </cell>
          <cell r="E59">
            <v>13.2</v>
          </cell>
          <cell r="F59" t="str">
            <v>I</v>
          </cell>
          <cell r="G59" t="str">
            <v>8536.50.90.00</v>
          </cell>
          <cell r="H59">
            <v>7.0000000000000007E-2</v>
          </cell>
        </row>
        <row r="60">
          <cell r="B60" t="str">
            <v>PMFUAIL31003</v>
          </cell>
          <cell r="C60" t="str">
            <v xml:space="preserve"> Protección Sobrecorriente MT Fusible 10kV, Interior, Limitador de Corriente, Tripolar, 100A, 16kA</v>
          </cell>
          <cell r="D60" t="str">
            <v>Und</v>
          </cell>
          <cell r="E60">
            <v>58.31</v>
          </cell>
          <cell r="F60" t="str">
            <v>I</v>
          </cell>
          <cell r="G60" t="str">
            <v>8535.10.00.00</v>
          </cell>
          <cell r="H60">
            <v>7.0000000000000007E-2</v>
          </cell>
        </row>
        <row r="61">
          <cell r="B61" t="str">
            <v>TCCPI0220400</v>
          </cell>
          <cell r="C61" t="str">
            <v xml:space="preserve"> Transformador de Corriente con barra pasante, Interior, 220V, 100/5 A</v>
          </cell>
          <cell r="D61" t="str">
            <v>Und</v>
          </cell>
          <cell r="E61">
            <v>32.28</v>
          </cell>
          <cell r="F61" t="str">
            <v>I</v>
          </cell>
          <cell r="G61" t="str">
            <v>8504.50.90.00</v>
          </cell>
          <cell r="H61">
            <v>7.0000000000000007E-2</v>
          </cell>
        </row>
        <row r="62">
          <cell r="B62" t="str">
            <v>TCCPI1000400</v>
          </cell>
          <cell r="C62" t="str">
            <v xml:space="preserve"> Transformador de Corriente con barra pasante, Interior, 10kV, 100/5 A</v>
          </cell>
          <cell r="D62" t="str">
            <v>Und</v>
          </cell>
          <cell r="E62">
            <v>352</v>
          </cell>
          <cell r="F62" t="str">
            <v>I</v>
          </cell>
          <cell r="G62" t="str">
            <v>8504.50.90.00</v>
          </cell>
          <cell r="H62">
            <v>7.0000000000000007E-2</v>
          </cell>
        </row>
        <row r="63">
          <cell r="B63" t="str">
            <v>TETCE1001030</v>
          </cell>
          <cell r="C63" t="str">
            <v xml:space="preserve"> Transformador de Tensión/Corriente, Exterior, 10/0.10kV 30/5 A</v>
          </cell>
          <cell r="D63" t="str">
            <v>Und</v>
          </cell>
          <cell r="E63">
            <v>1750</v>
          </cell>
          <cell r="F63" t="str">
            <v>I</v>
          </cell>
          <cell r="G63" t="str">
            <v>8504.50.90.00</v>
          </cell>
          <cell r="H63">
            <v>7.0000000000000007E-2</v>
          </cell>
        </row>
        <row r="64">
          <cell r="B64" t="str">
            <v>TETTI1001000</v>
          </cell>
          <cell r="C64" t="str">
            <v xml:space="preserve"> Transformador de Tensión, Interior, 10/0.10kV</v>
          </cell>
          <cell r="D64" t="str">
            <v>Und</v>
          </cell>
          <cell r="E64">
            <v>372.34</v>
          </cell>
          <cell r="F64" t="str">
            <v>I</v>
          </cell>
          <cell r="G64" t="str">
            <v>8504.50.90.00</v>
          </cell>
          <cell r="H64">
            <v>7.0000000000000007E-2</v>
          </cell>
        </row>
        <row r="65">
          <cell r="B65" t="str">
            <v>FAFEPIVA0011</v>
          </cell>
          <cell r="C65" t="str">
            <v xml:space="preserve"> Pintura Anticorrosiva                                                                                                                                                                                                                                     </v>
          </cell>
          <cell r="D65" t="str">
            <v>Gln</v>
          </cell>
          <cell r="E65">
            <v>15</v>
          </cell>
          <cell r="F65" t="str">
            <v>N</v>
          </cell>
          <cell r="G65" t="str">
            <v>-</v>
          </cell>
          <cell r="H65">
            <v>0</v>
          </cell>
        </row>
        <row r="73">
          <cell r="B73" t="str">
            <v>FACJCEBR0004</v>
          </cell>
        </row>
        <row r="74">
          <cell r="B74" t="str">
            <v>FACJPUFG0003</v>
          </cell>
        </row>
      </sheetData>
      <sheetData sheetId="4">
        <row r="8">
          <cell r="B8" t="str">
            <v>MOCA01</v>
          </cell>
          <cell r="C8" t="str">
            <v xml:space="preserve"> Capataz</v>
          </cell>
          <cell r="D8" t="str">
            <v>h-h</v>
          </cell>
          <cell r="E8">
            <v>2.92</v>
          </cell>
          <cell r="F8" t="str">
            <v>N</v>
          </cell>
          <cell r="G8" t="str">
            <v>-</v>
          </cell>
          <cell r="H8">
            <v>0</v>
          </cell>
        </row>
        <row r="9">
          <cell r="B9" t="str">
            <v>MOOF03</v>
          </cell>
          <cell r="C9" t="str">
            <v xml:space="preserve"> Oficial</v>
          </cell>
          <cell r="D9" t="str">
            <v>h-h</v>
          </cell>
          <cell r="E9">
            <v>2.39</v>
          </cell>
          <cell r="F9" t="str">
            <v>N</v>
          </cell>
          <cell r="G9" t="str">
            <v>-</v>
          </cell>
          <cell r="H9">
            <v>0</v>
          </cell>
        </row>
        <row r="10">
          <cell r="B10" t="str">
            <v>MOOP02</v>
          </cell>
          <cell r="C10" t="str">
            <v xml:space="preserve"> Operario</v>
          </cell>
          <cell r="D10" t="str">
            <v>h-h</v>
          </cell>
          <cell r="E10">
            <v>2.65</v>
          </cell>
          <cell r="F10" t="str">
            <v>N</v>
          </cell>
          <cell r="G10" t="str">
            <v>-</v>
          </cell>
          <cell r="H10">
            <v>0</v>
          </cell>
        </row>
        <row r="11">
          <cell r="B11" t="str">
            <v>MOPE04</v>
          </cell>
          <cell r="C11" t="str">
            <v xml:space="preserve"> Peón</v>
          </cell>
          <cell r="D11" t="str">
            <v>h-h</v>
          </cell>
          <cell r="E11">
            <v>2.14</v>
          </cell>
          <cell r="F11" t="str">
            <v>N</v>
          </cell>
          <cell r="G11" t="str">
            <v>-</v>
          </cell>
          <cell r="H11">
            <v>0</v>
          </cell>
        </row>
        <row r="17">
          <cell r="B17" t="str">
            <v>TEAP01</v>
          </cell>
          <cell r="C17" t="str">
            <v xml:space="preserve"> Aplanadora</v>
          </cell>
          <cell r="D17" t="str">
            <v>h-m</v>
          </cell>
          <cell r="E17">
            <v>6.86</v>
          </cell>
          <cell r="F17" t="str">
            <v>N</v>
          </cell>
          <cell r="G17" t="str">
            <v>-</v>
          </cell>
          <cell r="H17">
            <v>0</v>
          </cell>
        </row>
        <row r="18">
          <cell r="B18" t="str">
            <v>TECA01</v>
          </cell>
          <cell r="C18" t="str">
            <v xml:space="preserve"> Camioneta</v>
          </cell>
          <cell r="D18" t="str">
            <v>h-m</v>
          </cell>
          <cell r="E18">
            <v>5.29</v>
          </cell>
          <cell r="F18" t="str">
            <v>N</v>
          </cell>
          <cell r="G18" t="str">
            <v>-</v>
          </cell>
          <cell r="H18">
            <v>0</v>
          </cell>
        </row>
        <row r="19">
          <cell r="B19" t="str">
            <v>TECC01</v>
          </cell>
          <cell r="C19" t="str">
            <v xml:space="preserve"> Cortadora de Concreto</v>
          </cell>
          <cell r="D19" t="str">
            <v>h-m</v>
          </cell>
          <cell r="E19">
            <v>6.69</v>
          </cell>
          <cell r="F19" t="str">
            <v>N</v>
          </cell>
          <cell r="G19" t="str">
            <v>-</v>
          </cell>
          <cell r="H19">
            <v>0</v>
          </cell>
        </row>
        <row r="20">
          <cell r="B20" t="str">
            <v>TECM02</v>
          </cell>
          <cell r="C20" t="str">
            <v xml:space="preserve"> Camión 4 tn</v>
          </cell>
          <cell r="D20" t="str">
            <v>h-m</v>
          </cell>
          <cell r="E20">
            <v>9.52</v>
          </cell>
          <cell r="F20" t="str">
            <v>N</v>
          </cell>
          <cell r="G20" t="str">
            <v>-</v>
          </cell>
          <cell r="H20">
            <v>0</v>
          </cell>
        </row>
        <row r="21">
          <cell r="B21" t="str">
            <v>TECN01</v>
          </cell>
          <cell r="C21" t="str">
            <v>Contrastador</v>
          </cell>
          <cell r="D21" t="str">
            <v>h-m</v>
          </cell>
          <cell r="E21">
            <v>0.38</v>
          </cell>
          <cell r="F21" t="str">
            <v>N</v>
          </cell>
          <cell r="G21" t="str">
            <v>-</v>
          </cell>
          <cell r="H21">
            <v>0</v>
          </cell>
        </row>
        <row r="22">
          <cell r="B22" t="str">
            <v>TEEP01</v>
          </cell>
          <cell r="C22" t="str">
            <v>Equipo Patrón, calibración monofásico</v>
          </cell>
          <cell r="D22" t="str">
            <v>h-m</v>
          </cell>
          <cell r="E22">
            <v>0.14000000000000001</v>
          </cell>
          <cell r="F22" t="str">
            <v>N</v>
          </cell>
          <cell r="G22" t="str">
            <v>-</v>
          </cell>
          <cell r="H22">
            <v>0</v>
          </cell>
        </row>
        <row r="23">
          <cell r="B23" t="str">
            <v>TEEP02</v>
          </cell>
          <cell r="C23" t="str">
            <v>Equipo Patrón, calibración Trifásico</v>
          </cell>
          <cell r="D23" t="str">
            <v>h-m</v>
          </cell>
          <cell r="E23">
            <v>2.0299999999999998</v>
          </cell>
          <cell r="F23" t="str">
            <v>N</v>
          </cell>
          <cell r="G23" t="str">
            <v>-</v>
          </cell>
          <cell r="H23">
            <v>0</v>
          </cell>
        </row>
        <row r="24">
          <cell r="B24" t="str">
            <v>TEGR01</v>
          </cell>
          <cell r="C24" t="str">
            <v xml:space="preserve"> Grúa chica 2,5 tn</v>
          </cell>
          <cell r="D24" t="str">
            <v>h-m</v>
          </cell>
          <cell r="E24">
            <v>14.62</v>
          </cell>
          <cell r="F24" t="str">
            <v>N</v>
          </cell>
          <cell r="G24" t="str">
            <v>-</v>
          </cell>
          <cell r="H24">
            <v>0</v>
          </cell>
        </row>
        <row r="25">
          <cell r="B25" t="str">
            <v>TEVI01</v>
          </cell>
          <cell r="C25" t="str">
            <v xml:space="preserve"> Vibrador</v>
          </cell>
          <cell r="D25" t="str">
            <v>h-m</v>
          </cell>
          <cell r="E25">
            <v>1.76</v>
          </cell>
          <cell r="F25" t="str">
            <v>N</v>
          </cell>
          <cell r="G25" t="str">
            <v>-</v>
          </cell>
          <cell r="H25">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39"/>
  <sheetViews>
    <sheetView zoomScale="70" zoomScaleNormal="70" workbookViewId="0">
      <pane xSplit="1" ySplit="3" topLeftCell="B4" activePane="bottomRight" state="frozen"/>
      <selection activeCell="A40" sqref="A40"/>
      <selection pane="topRight" activeCell="A40" sqref="A40"/>
      <selection pane="bottomLeft" activeCell="A40" sqref="A40"/>
      <selection pane="bottomRight" activeCell="A7" sqref="A7"/>
    </sheetView>
  </sheetViews>
  <sheetFormatPr baseColWidth="10" defaultRowHeight="12.75"/>
  <cols>
    <col min="1" max="1" width="90.7109375" customWidth="1"/>
    <col min="2" max="2" width="20.42578125" customWidth="1"/>
    <col min="3" max="3" width="2.7109375" customWidth="1"/>
    <col min="4" max="6" width="14.7109375" customWidth="1"/>
    <col min="7" max="8" width="14.42578125" customWidth="1"/>
    <col min="9" max="10" width="14.85546875" customWidth="1"/>
    <col min="11" max="11" width="14.140625" customWidth="1"/>
    <col min="12" max="12" width="14.5703125" customWidth="1"/>
    <col min="13" max="13" width="19.85546875" customWidth="1"/>
    <col min="14" max="15" width="14.140625" customWidth="1"/>
    <col min="16" max="17" width="14.7109375" customWidth="1"/>
    <col min="18" max="18" width="14.42578125" customWidth="1"/>
    <col min="19" max="21" width="14.85546875" customWidth="1"/>
    <col min="22" max="22" width="14.140625" customWidth="1"/>
    <col min="23" max="23" width="14.5703125" customWidth="1"/>
    <col min="24" max="24" width="14.140625" customWidth="1"/>
    <col min="25" max="25" width="14.42578125" bestFit="1" customWidth="1"/>
    <col min="26" max="26" width="14.140625" bestFit="1" customWidth="1"/>
    <col min="27" max="28" width="14.7109375" customWidth="1"/>
    <col min="29" max="29" width="14.42578125" bestFit="1" customWidth="1"/>
    <col min="30" max="32" width="14.85546875" bestFit="1" customWidth="1"/>
    <col min="33" max="33" width="14.140625" bestFit="1" customWidth="1"/>
    <col min="34" max="34" width="14.5703125" bestFit="1" customWidth="1"/>
    <col min="35" max="37" width="14.140625" bestFit="1" customWidth="1"/>
    <col min="38" max="39" width="14.7109375" customWidth="1"/>
    <col min="40" max="40" width="14.42578125" bestFit="1" customWidth="1"/>
    <col min="41" max="41" width="14.140625" bestFit="1" customWidth="1"/>
    <col min="42" max="43" width="14.85546875" bestFit="1" customWidth="1"/>
    <col min="44" max="44" width="14.140625" bestFit="1" customWidth="1"/>
    <col min="45" max="45" width="14.5703125" bestFit="1" customWidth="1"/>
    <col min="46" max="48" width="14.140625" bestFit="1" customWidth="1"/>
    <col min="257" max="257" width="90.7109375" customWidth="1"/>
    <col min="258" max="258" width="15.140625" customWidth="1"/>
    <col min="259" max="259" width="2.7109375" customWidth="1"/>
    <col min="260" max="262" width="14.7109375" customWidth="1"/>
    <col min="263" max="263" width="14.42578125" bestFit="1" customWidth="1"/>
    <col min="264" max="264" width="14.140625" bestFit="1" customWidth="1"/>
    <col min="265" max="266" width="14.85546875" bestFit="1" customWidth="1"/>
    <col min="267" max="267" width="14.140625" bestFit="1" customWidth="1"/>
    <col min="268" max="268" width="14.5703125" bestFit="1" customWidth="1"/>
    <col min="269" max="271" width="14.140625" bestFit="1" customWidth="1"/>
    <col min="272" max="273" width="14.7109375" customWidth="1"/>
    <col min="274" max="274" width="14.42578125" bestFit="1" customWidth="1"/>
    <col min="275" max="277" width="14.85546875" bestFit="1" customWidth="1"/>
    <col min="278" max="278" width="14.140625" bestFit="1" customWidth="1"/>
    <col min="279" max="279" width="14.5703125" bestFit="1" customWidth="1"/>
    <col min="280" max="282" width="14.140625" bestFit="1" customWidth="1"/>
    <col min="283" max="284" width="14.7109375" customWidth="1"/>
    <col min="285" max="285" width="14.42578125" bestFit="1" customWidth="1"/>
    <col min="286" max="288" width="14.85546875" bestFit="1" customWidth="1"/>
    <col min="289" max="289" width="14.140625" bestFit="1" customWidth="1"/>
    <col min="290" max="290" width="14.5703125" bestFit="1" customWidth="1"/>
    <col min="291" max="293" width="14.140625" bestFit="1" customWidth="1"/>
    <col min="294" max="295" width="14.7109375" customWidth="1"/>
    <col min="296" max="296" width="14.42578125" bestFit="1" customWidth="1"/>
    <col min="297" max="297" width="14.140625" bestFit="1" customWidth="1"/>
    <col min="298" max="299" width="14.85546875" bestFit="1" customWidth="1"/>
    <col min="300" max="300" width="14.140625" bestFit="1" customWidth="1"/>
    <col min="301" max="301" width="14.5703125" bestFit="1" customWidth="1"/>
    <col min="302" max="304" width="14.140625" bestFit="1" customWidth="1"/>
    <col min="513" max="513" width="90.7109375" customWidth="1"/>
    <col min="514" max="514" width="15.140625" customWidth="1"/>
    <col min="515" max="515" width="2.7109375" customWidth="1"/>
    <col min="516" max="518" width="14.7109375" customWidth="1"/>
    <col min="519" max="519" width="14.42578125" bestFit="1" customWidth="1"/>
    <col min="520" max="520" width="14.140625" bestFit="1" customWidth="1"/>
    <col min="521" max="522" width="14.85546875" bestFit="1" customWidth="1"/>
    <col min="523" max="523" width="14.140625" bestFit="1" customWidth="1"/>
    <col min="524" max="524" width="14.5703125" bestFit="1" customWidth="1"/>
    <col min="525" max="527" width="14.140625" bestFit="1" customWidth="1"/>
    <col min="528" max="529" width="14.7109375" customWidth="1"/>
    <col min="530" max="530" width="14.42578125" bestFit="1" customWidth="1"/>
    <col min="531" max="533" width="14.85546875" bestFit="1" customWidth="1"/>
    <col min="534" max="534" width="14.140625" bestFit="1" customWidth="1"/>
    <col min="535" max="535" width="14.5703125" bestFit="1" customWidth="1"/>
    <col min="536" max="538" width="14.140625" bestFit="1" customWidth="1"/>
    <col min="539" max="540" width="14.7109375" customWidth="1"/>
    <col min="541" max="541" width="14.42578125" bestFit="1" customWidth="1"/>
    <col min="542" max="544" width="14.85546875" bestFit="1" customWidth="1"/>
    <col min="545" max="545" width="14.140625" bestFit="1" customWidth="1"/>
    <col min="546" max="546" width="14.5703125" bestFit="1" customWidth="1"/>
    <col min="547" max="549" width="14.140625" bestFit="1" customWidth="1"/>
    <col min="550" max="551" width="14.7109375" customWidth="1"/>
    <col min="552" max="552" width="14.42578125" bestFit="1" customWidth="1"/>
    <col min="553" max="553" width="14.140625" bestFit="1" customWidth="1"/>
    <col min="554" max="555" width="14.85546875" bestFit="1" customWidth="1"/>
    <col min="556" max="556" width="14.140625" bestFit="1" customWidth="1"/>
    <col min="557" max="557" width="14.5703125" bestFit="1" customWidth="1"/>
    <col min="558" max="560" width="14.140625" bestFit="1" customWidth="1"/>
    <col min="769" max="769" width="90.7109375" customWidth="1"/>
    <col min="770" max="770" width="15.140625" customWidth="1"/>
    <col min="771" max="771" width="2.7109375" customWidth="1"/>
    <col min="772" max="774" width="14.7109375" customWidth="1"/>
    <col min="775" max="775" width="14.42578125" bestFit="1" customWidth="1"/>
    <col min="776" max="776" width="14.140625" bestFit="1" customWidth="1"/>
    <col min="777" max="778" width="14.85546875" bestFit="1" customWidth="1"/>
    <col min="779" max="779" width="14.140625" bestFit="1" customWidth="1"/>
    <col min="780" max="780" width="14.5703125" bestFit="1" customWidth="1"/>
    <col min="781" max="783" width="14.140625" bestFit="1" customWidth="1"/>
    <col min="784" max="785" width="14.7109375" customWidth="1"/>
    <col min="786" max="786" width="14.42578125" bestFit="1" customWidth="1"/>
    <col min="787" max="789" width="14.85546875" bestFit="1" customWidth="1"/>
    <col min="790" max="790" width="14.140625" bestFit="1" customWidth="1"/>
    <col min="791" max="791" width="14.5703125" bestFit="1" customWidth="1"/>
    <col min="792" max="794" width="14.140625" bestFit="1" customWidth="1"/>
    <col min="795" max="796" width="14.7109375" customWidth="1"/>
    <col min="797" max="797" width="14.42578125" bestFit="1" customWidth="1"/>
    <col min="798" max="800" width="14.85546875" bestFit="1" customWidth="1"/>
    <col min="801" max="801" width="14.140625" bestFit="1" customWidth="1"/>
    <col min="802" max="802" width="14.5703125" bestFit="1" customWidth="1"/>
    <col min="803" max="805" width="14.140625" bestFit="1" customWidth="1"/>
    <col min="806" max="807" width="14.7109375" customWidth="1"/>
    <col min="808" max="808" width="14.42578125" bestFit="1" customWidth="1"/>
    <col min="809" max="809" width="14.140625" bestFit="1" customWidth="1"/>
    <col min="810" max="811" width="14.85546875" bestFit="1" customWidth="1"/>
    <col min="812" max="812" width="14.140625" bestFit="1" customWidth="1"/>
    <col min="813" max="813" width="14.5703125" bestFit="1" customWidth="1"/>
    <col min="814" max="816" width="14.140625" bestFit="1" customWidth="1"/>
    <col min="1025" max="1025" width="90.7109375" customWidth="1"/>
    <col min="1026" max="1026" width="15.140625" customWidth="1"/>
    <col min="1027" max="1027" width="2.7109375" customWidth="1"/>
    <col min="1028" max="1030" width="14.7109375" customWidth="1"/>
    <col min="1031" max="1031" width="14.42578125" bestFit="1" customWidth="1"/>
    <col min="1032" max="1032" width="14.140625" bestFit="1" customWidth="1"/>
    <col min="1033" max="1034" width="14.85546875" bestFit="1" customWidth="1"/>
    <col min="1035" max="1035" width="14.140625" bestFit="1" customWidth="1"/>
    <col min="1036" max="1036" width="14.5703125" bestFit="1" customWidth="1"/>
    <col min="1037" max="1039" width="14.140625" bestFit="1" customWidth="1"/>
    <col min="1040" max="1041" width="14.7109375" customWidth="1"/>
    <col min="1042" max="1042" width="14.42578125" bestFit="1" customWidth="1"/>
    <col min="1043" max="1045" width="14.85546875" bestFit="1" customWidth="1"/>
    <col min="1046" max="1046" width="14.140625" bestFit="1" customWidth="1"/>
    <col min="1047" max="1047" width="14.5703125" bestFit="1" customWidth="1"/>
    <col min="1048" max="1050" width="14.140625" bestFit="1" customWidth="1"/>
    <col min="1051" max="1052" width="14.7109375" customWidth="1"/>
    <col min="1053" max="1053" width="14.42578125" bestFit="1" customWidth="1"/>
    <col min="1054" max="1056" width="14.85546875" bestFit="1" customWidth="1"/>
    <col min="1057" max="1057" width="14.140625" bestFit="1" customWidth="1"/>
    <col min="1058" max="1058" width="14.5703125" bestFit="1" customWidth="1"/>
    <col min="1059" max="1061" width="14.140625" bestFit="1" customWidth="1"/>
    <col min="1062" max="1063" width="14.7109375" customWidth="1"/>
    <col min="1064" max="1064" width="14.42578125" bestFit="1" customWidth="1"/>
    <col min="1065" max="1065" width="14.140625" bestFit="1" customWidth="1"/>
    <col min="1066" max="1067" width="14.85546875" bestFit="1" customWidth="1"/>
    <col min="1068" max="1068" width="14.140625" bestFit="1" customWidth="1"/>
    <col min="1069" max="1069" width="14.5703125" bestFit="1" customWidth="1"/>
    <col min="1070" max="1072" width="14.140625" bestFit="1" customWidth="1"/>
    <col min="1281" max="1281" width="90.7109375" customWidth="1"/>
    <col min="1282" max="1282" width="15.140625" customWidth="1"/>
    <col min="1283" max="1283" width="2.7109375" customWidth="1"/>
    <col min="1284" max="1286" width="14.7109375" customWidth="1"/>
    <col min="1287" max="1287" width="14.42578125" bestFit="1" customWidth="1"/>
    <col min="1288" max="1288" width="14.140625" bestFit="1" customWidth="1"/>
    <col min="1289" max="1290" width="14.85546875" bestFit="1" customWidth="1"/>
    <col min="1291" max="1291" width="14.140625" bestFit="1" customWidth="1"/>
    <col min="1292" max="1292" width="14.5703125" bestFit="1" customWidth="1"/>
    <col min="1293" max="1295" width="14.140625" bestFit="1" customWidth="1"/>
    <col min="1296" max="1297" width="14.7109375" customWidth="1"/>
    <col min="1298" max="1298" width="14.42578125" bestFit="1" customWidth="1"/>
    <col min="1299" max="1301" width="14.85546875" bestFit="1" customWidth="1"/>
    <col min="1302" max="1302" width="14.140625" bestFit="1" customWidth="1"/>
    <col min="1303" max="1303" width="14.5703125" bestFit="1" customWidth="1"/>
    <col min="1304" max="1306" width="14.140625" bestFit="1" customWidth="1"/>
    <col min="1307" max="1308" width="14.7109375" customWidth="1"/>
    <col min="1309" max="1309" width="14.42578125" bestFit="1" customWidth="1"/>
    <col min="1310" max="1312" width="14.85546875" bestFit="1" customWidth="1"/>
    <col min="1313" max="1313" width="14.140625" bestFit="1" customWidth="1"/>
    <col min="1314" max="1314" width="14.5703125" bestFit="1" customWidth="1"/>
    <col min="1315" max="1317" width="14.140625" bestFit="1" customWidth="1"/>
    <col min="1318" max="1319" width="14.7109375" customWidth="1"/>
    <col min="1320" max="1320" width="14.42578125" bestFit="1" customWidth="1"/>
    <col min="1321" max="1321" width="14.140625" bestFit="1" customWidth="1"/>
    <col min="1322" max="1323" width="14.85546875" bestFit="1" customWidth="1"/>
    <col min="1324" max="1324" width="14.140625" bestFit="1" customWidth="1"/>
    <col min="1325" max="1325" width="14.5703125" bestFit="1" customWidth="1"/>
    <col min="1326" max="1328" width="14.140625" bestFit="1" customWidth="1"/>
    <col min="1537" max="1537" width="90.7109375" customWidth="1"/>
    <col min="1538" max="1538" width="15.140625" customWidth="1"/>
    <col min="1539" max="1539" width="2.7109375" customWidth="1"/>
    <col min="1540" max="1542" width="14.7109375" customWidth="1"/>
    <col min="1543" max="1543" width="14.42578125" bestFit="1" customWidth="1"/>
    <col min="1544" max="1544" width="14.140625" bestFit="1" customWidth="1"/>
    <col min="1545" max="1546" width="14.85546875" bestFit="1" customWidth="1"/>
    <col min="1547" max="1547" width="14.140625" bestFit="1" customWidth="1"/>
    <col min="1548" max="1548" width="14.5703125" bestFit="1" customWidth="1"/>
    <col min="1549" max="1551" width="14.140625" bestFit="1" customWidth="1"/>
    <col min="1552" max="1553" width="14.7109375" customWidth="1"/>
    <col min="1554" max="1554" width="14.42578125" bestFit="1" customWidth="1"/>
    <col min="1555" max="1557" width="14.85546875" bestFit="1" customWidth="1"/>
    <col min="1558" max="1558" width="14.140625" bestFit="1" customWidth="1"/>
    <col min="1559" max="1559" width="14.5703125" bestFit="1" customWidth="1"/>
    <col min="1560" max="1562" width="14.140625" bestFit="1" customWidth="1"/>
    <col min="1563" max="1564" width="14.7109375" customWidth="1"/>
    <col min="1565" max="1565" width="14.42578125" bestFit="1" customWidth="1"/>
    <col min="1566" max="1568" width="14.85546875" bestFit="1" customWidth="1"/>
    <col min="1569" max="1569" width="14.140625" bestFit="1" customWidth="1"/>
    <col min="1570" max="1570" width="14.5703125" bestFit="1" customWidth="1"/>
    <col min="1571" max="1573" width="14.140625" bestFit="1" customWidth="1"/>
    <col min="1574" max="1575" width="14.7109375" customWidth="1"/>
    <col min="1576" max="1576" width="14.42578125" bestFit="1" customWidth="1"/>
    <col min="1577" max="1577" width="14.140625" bestFit="1" customWidth="1"/>
    <col min="1578" max="1579" width="14.85546875" bestFit="1" customWidth="1"/>
    <col min="1580" max="1580" width="14.140625" bestFit="1" customWidth="1"/>
    <col min="1581" max="1581" width="14.5703125" bestFit="1" customWidth="1"/>
    <col min="1582" max="1584" width="14.140625" bestFit="1" customWidth="1"/>
    <col min="1793" max="1793" width="90.7109375" customWidth="1"/>
    <col min="1794" max="1794" width="15.140625" customWidth="1"/>
    <col min="1795" max="1795" width="2.7109375" customWidth="1"/>
    <col min="1796" max="1798" width="14.7109375" customWidth="1"/>
    <col min="1799" max="1799" width="14.42578125" bestFit="1" customWidth="1"/>
    <col min="1800" max="1800" width="14.140625" bestFit="1" customWidth="1"/>
    <col min="1801" max="1802" width="14.85546875" bestFit="1" customWidth="1"/>
    <col min="1803" max="1803" width="14.140625" bestFit="1" customWidth="1"/>
    <col min="1804" max="1804" width="14.5703125" bestFit="1" customWidth="1"/>
    <col min="1805" max="1807" width="14.140625" bestFit="1" customWidth="1"/>
    <col min="1808" max="1809" width="14.7109375" customWidth="1"/>
    <col min="1810" max="1810" width="14.42578125" bestFit="1" customWidth="1"/>
    <col min="1811" max="1813" width="14.85546875" bestFit="1" customWidth="1"/>
    <col min="1814" max="1814" width="14.140625" bestFit="1" customWidth="1"/>
    <col min="1815" max="1815" width="14.5703125" bestFit="1" customWidth="1"/>
    <col min="1816" max="1818" width="14.140625" bestFit="1" customWidth="1"/>
    <col min="1819" max="1820" width="14.7109375" customWidth="1"/>
    <col min="1821" max="1821" width="14.42578125" bestFit="1" customWidth="1"/>
    <col min="1822" max="1824" width="14.85546875" bestFit="1" customWidth="1"/>
    <col min="1825" max="1825" width="14.140625" bestFit="1" customWidth="1"/>
    <col min="1826" max="1826" width="14.5703125" bestFit="1" customWidth="1"/>
    <col min="1827" max="1829" width="14.140625" bestFit="1" customWidth="1"/>
    <col min="1830" max="1831" width="14.7109375" customWidth="1"/>
    <col min="1832" max="1832" width="14.42578125" bestFit="1" customWidth="1"/>
    <col min="1833" max="1833" width="14.140625" bestFit="1" customWidth="1"/>
    <col min="1834" max="1835" width="14.85546875" bestFit="1" customWidth="1"/>
    <col min="1836" max="1836" width="14.140625" bestFit="1" customWidth="1"/>
    <col min="1837" max="1837" width="14.5703125" bestFit="1" customWidth="1"/>
    <col min="1838" max="1840" width="14.140625" bestFit="1" customWidth="1"/>
    <col min="2049" max="2049" width="90.7109375" customWidth="1"/>
    <col min="2050" max="2050" width="15.140625" customWidth="1"/>
    <col min="2051" max="2051" width="2.7109375" customWidth="1"/>
    <col min="2052" max="2054" width="14.7109375" customWidth="1"/>
    <col min="2055" max="2055" width="14.42578125" bestFit="1" customWidth="1"/>
    <col min="2056" max="2056" width="14.140625" bestFit="1" customWidth="1"/>
    <col min="2057" max="2058" width="14.85546875" bestFit="1" customWidth="1"/>
    <col min="2059" max="2059" width="14.140625" bestFit="1" customWidth="1"/>
    <col min="2060" max="2060" width="14.5703125" bestFit="1" customWidth="1"/>
    <col min="2061" max="2063" width="14.140625" bestFit="1" customWidth="1"/>
    <col min="2064" max="2065" width="14.7109375" customWidth="1"/>
    <col min="2066" max="2066" width="14.42578125" bestFit="1" customWidth="1"/>
    <col min="2067" max="2069" width="14.85546875" bestFit="1" customWidth="1"/>
    <col min="2070" max="2070" width="14.140625" bestFit="1" customWidth="1"/>
    <col min="2071" max="2071" width="14.5703125" bestFit="1" customWidth="1"/>
    <col min="2072" max="2074" width="14.140625" bestFit="1" customWidth="1"/>
    <col min="2075" max="2076" width="14.7109375" customWidth="1"/>
    <col min="2077" max="2077" width="14.42578125" bestFit="1" customWidth="1"/>
    <col min="2078" max="2080" width="14.85546875" bestFit="1" customWidth="1"/>
    <col min="2081" max="2081" width="14.140625" bestFit="1" customWidth="1"/>
    <col min="2082" max="2082" width="14.5703125" bestFit="1" customWidth="1"/>
    <col min="2083" max="2085" width="14.140625" bestFit="1" customWidth="1"/>
    <col min="2086" max="2087" width="14.7109375" customWidth="1"/>
    <col min="2088" max="2088" width="14.42578125" bestFit="1" customWidth="1"/>
    <col min="2089" max="2089" width="14.140625" bestFit="1" customWidth="1"/>
    <col min="2090" max="2091" width="14.85546875" bestFit="1" customWidth="1"/>
    <col min="2092" max="2092" width="14.140625" bestFit="1" customWidth="1"/>
    <col min="2093" max="2093" width="14.5703125" bestFit="1" customWidth="1"/>
    <col min="2094" max="2096" width="14.140625" bestFit="1" customWidth="1"/>
    <col min="2305" max="2305" width="90.7109375" customWidth="1"/>
    <col min="2306" max="2306" width="15.140625" customWidth="1"/>
    <col min="2307" max="2307" width="2.7109375" customWidth="1"/>
    <col min="2308" max="2310" width="14.7109375" customWidth="1"/>
    <col min="2311" max="2311" width="14.42578125" bestFit="1" customWidth="1"/>
    <col min="2312" max="2312" width="14.140625" bestFit="1" customWidth="1"/>
    <col min="2313" max="2314" width="14.85546875" bestFit="1" customWidth="1"/>
    <col min="2315" max="2315" width="14.140625" bestFit="1" customWidth="1"/>
    <col min="2316" max="2316" width="14.5703125" bestFit="1" customWidth="1"/>
    <col min="2317" max="2319" width="14.140625" bestFit="1" customWidth="1"/>
    <col min="2320" max="2321" width="14.7109375" customWidth="1"/>
    <col min="2322" max="2322" width="14.42578125" bestFit="1" customWidth="1"/>
    <col min="2323" max="2325" width="14.85546875" bestFit="1" customWidth="1"/>
    <col min="2326" max="2326" width="14.140625" bestFit="1" customWidth="1"/>
    <col min="2327" max="2327" width="14.5703125" bestFit="1" customWidth="1"/>
    <col min="2328" max="2330" width="14.140625" bestFit="1" customWidth="1"/>
    <col min="2331" max="2332" width="14.7109375" customWidth="1"/>
    <col min="2333" max="2333" width="14.42578125" bestFit="1" customWidth="1"/>
    <col min="2334" max="2336" width="14.85546875" bestFit="1" customWidth="1"/>
    <col min="2337" max="2337" width="14.140625" bestFit="1" customWidth="1"/>
    <col min="2338" max="2338" width="14.5703125" bestFit="1" customWidth="1"/>
    <col min="2339" max="2341" width="14.140625" bestFit="1" customWidth="1"/>
    <col min="2342" max="2343" width="14.7109375" customWidth="1"/>
    <col min="2344" max="2344" width="14.42578125" bestFit="1" customWidth="1"/>
    <col min="2345" max="2345" width="14.140625" bestFit="1" customWidth="1"/>
    <col min="2346" max="2347" width="14.85546875" bestFit="1" customWidth="1"/>
    <col min="2348" max="2348" width="14.140625" bestFit="1" customWidth="1"/>
    <col min="2349" max="2349" width="14.5703125" bestFit="1" customWidth="1"/>
    <col min="2350" max="2352" width="14.140625" bestFit="1" customWidth="1"/>
    <col min="2561" max="2561" width="90.7109375" customWidth="1"/>
    <col min="2562" max="2562" width="15.140625" customWidth="1"/>
    <col min="2563" max="2563" width="2.7109375" customWidth="1"/>
    <col min="2564" max="2566" width="14.7109375" customWidth="1"/>
    <col min="2567" max="2567" width="14.42578125" bestFit="1" customWidth="1"/>
    <col min="2568" max="2568" width="14.140625" bestFit="1" customWidth="1"/>
    <col min="2569" max="2570" width="14.85546875" bestFit="1" customWidth="1"/>
    <col min="2571" max="2571" width="14.140625" bestFit="1" customWidth="1"/>
    <col min="2572" max="2572" width="14.5703125" bestFit="1" customWidth="1"/>
    <col min="2573" max="2575" width="14.140625" bestFit="1" customWidth="1"/>
    <col min="2576" max="2577" width="14.7109375" customWidth="1"/>
    <col min="2578" max="2578" width="14.42578125" bestFit="1" customWidth="1"/>
    <col min="2579" max="2581" width="14.85546875" bestFit="1" customWidth="1"/>
    <col min="2582" max="2582" width="14.140625" bestFit="1" customWidth="1"/>
    <col min="2583" max="2583" width="14.5703125" bestFit="1" customWidth="1"/>
    <col min="2584" max="2586" width="14.140625" bestFit="1" customWidth="1"/>
    <col min="2587" max="2588" width="14.7109375" customWidth="1"/>
    <col min="2589" max="2589" width="14.42578125" bestFit="1" customWidth="1"/>
    <col min="2590" max="2592" width="14.85546875" bestFit="1" customWidth="1"/>
    <col min="2593" max="2593" width="14.140625" bestFit="1" customWidth="1"/>
    <col min="2594" max="2594" width="14.5703125" bestFit="1" customWidth="1"/>
    <col min="2595" max="2597" width="14.140625" bestFit="1" customWidth="1"/>
    <col min="2598" max="2599" width="14.7109375" customWidth="1"/>
    <col min="2600" max="2600" width="14.42578125" bestFit="1" customWidth="1"/>
    <col min="2601" max="2601" width="14.140625" bestFit="1" customWidth="1"/>
    <col min="2602" max="2603" width="14.85546875" bestFit="1" customWidth="1"/>
    <col min="2604" max="2604" width="14.140625" bestFit="1" customWidth="1"/>
    <col min="2605" max="2605" width="14.5703125" bestFit="1" customWidth="1"/>
    <col min="2606" max="2608" width="14.140625" bestFit="1" customWidth="1"/>
    <col min="2817" max="2817" width="90.7109375" customWidth="1"/>
    <col min="2818" max="2818" width="15.140625" customWidth="1"/>
    <col min="2819" max="2819" width="2.7109375" customWidth="1"/>
    <col min="2820" max="2822" width="14.7109375" customWidth="1"/>
    <col min="2823" max="2823" width="14.42578125" bestFit="1" customWidth="1"/>
    <col min="2824" max="2824" width="14.140625" bestFit="1" customWidth="1"/>
    <col min="2825" max="2826" width="14.85546875" bestFit="1" customWidth="1"/>
    <col min="2827" max="2827" width="14.140625" bestFit="1" customWidth="1"/>
    <col min="2828" max="2828" width="14.5703125" bestFit="1" customWidth="1"/>
    <col min="2829" max="2831" width="14.140625" bestFit="1" customWidth="1"/>
    <col min="2832" max="2833" width="14.7109375" customWidth="1"/>
    <col min="2834" max="2834" width="14.42578125" bestFit="1" customWidth="1"/>
    <col min="2835" max="2837" width="14.85546875" bestFit="1" customWidth="1"/>
    <col min="2838" max="2838" width="14.140625" bestFit="1" customWidth="1"/>
    <col min="2839" max="2839" width="14.5703125" bestFit="1" customWidth="1"/>
    <col min="2840" max="2842" width="14.140625" bestFit="1" customWidth="1"/>
    <col min="2843" max="2844" width="14.7109375" customWidth="1"/>
    <col min="2845" max="2845" width="14.42578125" bestFit="1" customWidth="1"/>
    <col min="2846" max="2848" width="14.85546875" bestFit="1" customWidth="1"/>
    <col min="2849" max="2849" width="14.140625" bestFit="1" customWidth="1"/>
    <col min="2850" max="2850" width="14.5703125" bestFit="1" customWidth="1"/>
    <col min="2851" max="2853" width="14.140625" bestFit="1" customWidth="1"/>
    <col min="2854" max="2855" width="14.7109375" customWidth="1"/>
    <col min="2856" max="2856" width="14.42578125" bestFit="1" customWidth="1"/>
    <col min="2857" max="2857" width="14.140625" bestFit="1" customWidth="1"/>
    <col min="2858" max="2859" width="14.85546875" bestFit="1" customWidth="1"/>
    <col min="2860" max="2860" width="14.140625" bestFit="1" customWidth="1"/>
    <col min="2861" max="2861" width="14.5703125" bestFit="1" customWidth="1"/>
    <col min="2862" max="2864" width="14.140625" bestFit="1" customWidth="1"/>
    <col min="3073" max="3073" width="90.7109375" customWidth="1"/>
    <col min="3074" max="3074" width="15.140625" customWidth="1"/>
    <col min="3075" max="3075" width="2.7109375" customWidth="1"/>
    <col min="3076" max="3078" width="14.7109375" customWidth="1"/>
    <col min="3079" max="3079" width="14.42578125" bestFit="1" customWidth="1"/>
    <col min="3080" max="3080" width="14.140625" bestFit="1" customWidth="1"/>
    <col min="3081" max="3082" width="14.85546875" bestFit="1" customWidth="1"/>
    <col min="3083" max="3083" width="14.140625" bestFit="1" customWidth="1"/>
    <col min="3084" max="3084" width="14.5703125" bestFit="1" customWidth="1"/>
    <col min="3085" max="3087" width="14.140625" bestFit="1" customWidth="1"/>
    <col min="3088" max="3089" width="14.7109375" customWidth="1"/>
    <col min="3090" max="3090" width="14.42578125" bestFit="1" customWidth="1"/>
    <col min="3091" max="3093" width="14.85546875" bestFit="1" customWidth="1"/>
    <col min="3094" max="3094" width="14.140625" bestFit="1" customWidth="1"/>
    <col min="3095" max="3095" width="14.5703125" bestFit="1" customWidth="1"/>
    <col min="3096" max="3098" width="14.140625" bestFit="1" customWidth="1"/>
    <col min="3099" max="3100" width="14.7109375" customWidth="1"/>
    <col min="3101" max="3101" width="14.42578125" bestFit="1" customWidth="1"/>
    <col min="3102" max="3104" width="14.85546875" bestFit="1" customWidth="1"/>
    <col min="3105" max="3105" width="14.140625" bestFit="1" customWidth="1"/>
    <col min="3106" max="3106" width="14.5703125" bestFit="1" customWidth="1"/>
    <col min="3107" max="3109" width="14.140625" bestFit="1" customWidth="1"/>
    <col min="3110" max="3111" width="14.7109375" customWidth="1"/>
    <col min="3112" max="3112" width="14.42578125" bestFit="1" customWidth="1"/>
    <col min="3113" max="3113" width="14.140625" bestFit="1" customWidth="1"/>
    <col min="3114" max="3115" width="14.85546875" bestFit="1" customWidth="1"/>
    <col min="3116" max="3116" width="14.140625" bestFit="1" customWidth="1"/>
    <col min="3117" max="3117" width="14.5703125" bestFit="1" customWidth="1"/>
    <col min="3118" max="3120" width="14.140625" bestFit="1" customWidth="1"/>
    <col min="3329" max="3329" width="90.7109375" customWidth="1"/>
    <col min="3330" max="3330" width="15.140625" customWidth="1"/>
    <col min="3331" max="3331" width="2.7109375" customWidth="1"/>
    <col min="3332" max="3334" width="14.7109375" customWidth="1"/>
    <col min="3335" max="3335" width="14.42578125" bestFit="1" customWidth="1"/>
    <col min="3336" max="3336" width="14.140625" bestFit="1" customWidth="1"/>
    <col min="3337" max="3338" width="14.85546875" bestFit="1" customWidth="1"/>
    <col min="3339" max="3339" width="14.140625" bestFit="1" customWidth="1"/>
    <col min="3340" max="3340" width="14.5703125" bestFit="1" customWidth="1"/>
    <col min="3341" max="3343" width="14.140625" bestFit="1" customWidth="1"/>
    <col min="3344" max="3345" width="14.7109375" customWidth="1"/>
    <col min="3346" max="3346" width="14.42578125" bestFit="1" customWidth="1"/>
    <col min="3347" max="3349" width="14.85546875" bestFit="1" customWidth="1"/>
    <col min="3350" max="3350" width="14.140625" bestFit="1" customWidth="1"/>
    <col min="3351" max="3351" width="14.5703125" bestFit="1" customWidth="1"/>
    <col min="3352" max="3354" width="14.140625" bestFit="1" customWidth="1"/>
    <col min="3355" max="3356" width="14.7109375" customWidth="1"/>
    <col min="3357" max="3357" width="14.42578125" bestFit="1" customWidth="1"/>
    <col min="3358" max="3360" width="14.85546875" bestFit="1" customWidth="1"/>
    <col min="3361" max="3361" width="14.140625" bestFit="1" customWidth="1"/>
    <col min="3362" max="3362" width="14.5703125" bestFit="1" customWidth="1"/>
    <col min="3363" max="3365" width="14.140625" bestFit="1" customWidth="1"/>
    <col min="3366" max="3367" width="14.7109375" customWidth="1"/>
    <col min="3368" max="3368" width="14.42578125" bestFit="1" customWidth="1"/>
    <col min="3369" max="3369" width="14.140625" bestFit="1" customWidth="1"/>
    <col min="3370" max="3371" width="14.85546875" bestFit="1" customWidth="1"/>
    <col min="3372" max="3372" width="14.140625" bestFit="1" customWidth="1"/>
    <col min="3373" max="3373" width="14.5703125" bestFit="1" customWidth="1"/>
    <col min="3374" max="3376" width="14.140625" bestFit="1" customWidth="1"/>
    <col min="3585" max="3585" width="90.7109375" customWidth="1"/>
    <col min="3586" max="3586" width="15.140625" customWidth="1"/>
    <col min="3587" max="3587" width="2.7109375" customWidth="1"/>
    <col min="3588" max="3590" width="14.7109375" customWidth="1"/>
    <col min="3591" max="3591" width="14.42578125" bestFit="1" customWidth="1"/>
    <col min="3592" max="3592" width="14.140625" bestFit="1" customWidth="1"/>
    <col min="3593" max="3594" width="14.85546875" bestFit="1" customWidth="1"/>
    <col min="3595" max="3595" width="14.140625" bestFit="1" customWidth="1"/>
    <col min="3596" max="3596" width="14.5703125" bestFit="1" customWidth="1"/>
    <col min="3597" max="3599" width="14.140625" bestFit="1" customWidth="1"/>
    <col min="3600" max="3601" width="14.7109375" customWidth="1"/>
    <col min="3602" max="3602" width="14.42578125" bestFit="1" customWidth="1"/>
    <col min="3603" max="3605" width="14.85546875" bestFit="1" customWidth="1"/>
    <col min="3606" max="3606" width="14.140625" bestFit="1" customWidth="1"/>
    <col min="3607" max="3607" width="14.5703125" bestFit="1" customWidth="1"/>
    <col min="3608" max="3610" width="14.140625" bestFit="1" customWidth="1"/>
    <col min="3611" max="3612" width="14.7109375" customWidth="1"/>
    <col min="3613" max="3613" width="14.42578125" bestFit="1" customWidth="1"/>
    <col min="3614" max="3616" width="14.85546875" bestFit="1" customWidth="1"/>
    <col min="3617" max="3617" width="14.140625" bestFit="1" customWidth="1"/>
    <col min="3618" max="3618" width="14.5703125" bestFit="1" customWidth="1"/>
    <col min="3619" max="3621" width="14.140625" bestFit="1" customWidth="1"/>
    <col min="3622" max="3623" width="14.7109375" customWidth="1"/>
    <col min="3624" max="3624" width="14.42578125" bestFit="1" customWidth="1"/>
    <col min="3625" max="3625" width="14.140625" bestFit="1" customWidth="1"/>
    <col min="3626" max="3627" width="14.85546875" bestFit="1" customWidth="1"/>
    <col min="3628" max="3628" width="14.140625" bestFit="1" customWidth="1"/>
    <col min="3629" max="3629" width="14.5703125" bestFit="1" customWidth="1"/>
    <col min="3630" max="3632" width="14.140625" bestFit="1" customWidth="1"/>
    <col min="3841" max="3841" width="90.7109375" customWidth="1"/>
    <col min="3842" max="3842" width="15.140625" customWidth="1"/>
    <col min="3843" max="3843" width="2.7109375" customWidth="1"/>
    <col min="3844" max="3846" width="14.7109375" customWidth="1"/>
    <col min="3847" max="3847" width="14.42578125" bestFit="1" customWidth="1"/>
    <col min="3848" max="3848" width="14.140625" bestFit="1" customWidth="1"/>
    <col min="3849" max="3850" width="14.85546875" bestFit="1" customWidth="1"/>
    <col min="3851" max="3851" width="14.140625" bestFit="1" customWidth="1"/>
    <col min="3852" max="3852" width="14.5703125" bestFit="1" customWidth="1"/>
    <col min="3853" max="3855" width="14.140625" bestFit="1" customWidth="1"/>
    <col min="3856" max="3857" width="14.7109375" customWidth="1"/>
    <col min="3858" max="3858" width="14.42578125" bestFit="1" customWidth="1"/>
    <col min="3859" max="3861" width="14.85546875" bestFit="1" customWidth="1"/>
    <col min="3862" max="3862" width="14.140625" bestFit="1" customWidth="1"/>
    <col min="3863" max="3863" width="14.5703125" bestFit="1" customWidth="1"/>
    <col min="3864" max="3866" width="14.140625" bestFit="1" customWidth="1"/>
    <col min="3867" max="3868" width="14.7109375" customWidth="1"/>
    <col min="3869" max="3869" width="14.42578125" bestFit="1" customWidth="1"/>
    <col min="3870" max="3872" width="14.85546875" bestFit="1" customWidth="1"/>
    <col min="3873" max="3873" width="14.140625" bestFit="1" customWidth="1"/>
    <col min="3874" max="3874" width="14.5703125" bestFit="1" customWidth="1"/>
    <col min="3875" max="3877" width="14.140625" bestFit="1" customWidth="1"/>
    <col min="3878" max="3879" width="14.7109375" customWidth="1"/>
    <col min="3880" max="3880" width="14.42578125" bestFit="1" customWidth="1"/>
    <col min="3881" max="3881" width="14.140625" bestFit="1" customWidth="1"/>
    <col min="3882" max="3883" width="14.85546875" bestFit="1" customWidth="1"/>
    <col min="3884" max="3884" width="14.140625" bestFit="1" customWidth="1"/>
    <col min="3885" max="3885" width="14.5703125" bestFit="1" customWidth="1"/>
    <col min="3886" max="3888" width="14.140625" bestFit="1" customWidth="1"/>
    <col min="4097" max="4097" width="90.7109375" customWidth="1"/>
    <col min="4098" max="4098" width="15.140625" customWidth="1"/>
    <col min="4099" max="4099" width="2.7109375" customWidth="1"/>
    <col min="4100" max="4102" width="14.7109375" customWidth="1"/>
    <col min="4103" max="4103" width="14.42578125" bestFit="1" customWidth="1"/>
    <col min="4104" max="4104" width="14.140625" bestFit="1" customWidth="1"/>
    <col min="4105" max="4106" width="14.85546875" bestFit="1" customWidth="1"/>
    <col min="4107" max="4107" width="14.140625" bestFit="1" customWidth="1"/>
    <col min="4108" max="4108" width="14.5703125" bestFit="1" customWidth="1"/>
    <col min="4109" max="4111" width="14.140625" bestFit="1" customWidth="1"/>
    <col min="4112" max="4113" width="14.7109375" customWidth="1"/>
    <col min="4114" max="4114" width="14.42578125" bestFit="1" customWidth="1"/>
    <col min="4115" max="4117" width="14.85546875" bestFit="1" customWidth="1"/>
    <col min="4118" max="4118" width="14.140625" bestFit="1" customWidth="1"/>
    <col min="4119" max="4119" width="14.5703125" bestFit="1" customWidth="1"/>
    <col min="4120" max="4122" width="14.140625" bestFit="1" customWidth="1"/>
    <col min="4123" max="4124" width="14.7109375" customWidth="1"/>
    <col min="4125" max="4125" width="14.42578125" bestFit="1" customWidth="1"/>
    <col min="4126" max="4128" width="14.85546875" bestFit="1" customWidth="1"/>
    <col min="4129" max="4129" width="14.140625" bestFit="1" customWidth="1"/>
    <col min="4130" max="4130" width="14.5703125" bestFit="1" customWidth="1"/>
    <col min="4131" max="4133" width="14.140625" bestFit="1" customWidth="1"/>
    <col min="4134" max="4135" width="14.7109375" customWidth="1"/>
    <col min="4136" max="4136" width="14.42578125" bestFit="1" customWidth="1"/>
    <col min="4137" max="4137" width="14.140625" bestFit="1" customWidth="1"/>
    <col min="4138" max="4139" width="14.85546875" bestFit="1" customWidth="1"/>
    <col min="4140" max="4140" width="14.140625" bestFit="1" customWidth="1"/>
    <col min="4141" max="4141" width="14.5703125" bestFit="1" customWidth="1"/>
    <col min="4142" max="4144" width="14.140625" bestFit="1" customWidth="1"/>
    <col min="4353" max="4353" width="90.7109375" customWidth="1"/>
    <col min="4354" max="4354" width="15.140625" customWidth="1"/>
    <col min="4355" max="4355" width="2.7109375" customWidth="1"/>
    <col min="4356" max="4358" width="14.7109375" customWidth="1"/>
    <col min="4359" max="4359" width="14.42578125" bestFit="1" customWidth="1"/>
    <col min="4360" max="4360" width="14.140625" bestFit="1" customWidth="1"/>
    <col min="4361" max="4362" width="14.85546875" bestFit="1" customWidth="1"/>
    <col min="4363" max="4363" width="14.140625" bestFit="1" customWidth="1"/>
    <col min="4364" max="4364" width="14.5703125" bestFit="1" customWidth="1"/>
    <col min="4365" max="4367" width="14.140625" bestFit="1" customWidth="1"/>
    <col min="4368" max="4369" width="14.7109375" customWidth="1"/>
    <col min="4370" max="4370" width="14.42578125" bestFit="1" customWidth="1"/>
    <col min="4371" max="4373" width="14.85546875" bestFit="1" customWidth="1"/>
    <col min="4374" max="4374" width="14.140625" bestFit="1" customWidth="1"/>
    <col min="4375" max="4375" width="14.5703125" bestFit="1" customWidth="1"/>
    <col min="4376" max="4378" width="14.140625" bestFit="1" customWidth="1"/>
    <col min="4379" max="4380" width="14.7109375" customWidth="1"/>
    <col min="4381" max="4381" width="14.42578125" bestFit="1" customWidth="1"/>
    <col min="4382" max="4384" width="14.85546875" bestFit="1" customWidth="1"/>
    <col min="4385" max="4385" width="14.140625" bestFit="1" customWidth="1"/>
    <col min="4386" max="4386" width="14.5703125" bestFit="1" customWidth="1"/>
    <col min="4387" max="4389" width="14.140625" bestFit="1" customWidth="1"/>
    <col min="4390" max="4391" width="14.7109375" customWidth="1"/>
    <col min="4392" max="4392" width="14.42578125" bestFit="1" customWidth="1"/>
    <col min="4393" max="4393" width="14.140625" bestFit="1" customWidth="1"/>
    <col min="4394" max="4395" width="14.85546875" bestFit="1" customWidth="1"/>
    <col min="4396" max="4396" width="14.140625" bestFit="1" customWidth="1"/>
    <col min="4397" max="4397" width="14.5703125" bestFit="1" customWidth="1"/>
    <col min="4398" max="4400" width="14.140625" bestFit="1" customWidth="1"/>
    <col min="4609" max="4609" width="90.7109375" customWidth="1"/>
    <col min="4610" max="4610" width="15.140625" customWidth="1"/>
    <col min="4611" max="4611" width="2.7109375" customWidth="1"/>
    <col min="4612" max="4614" width="14.7109375" customWidth="1"/>
    <col min="4615" max="4615" width="14.42578125" bestFit="1" customWidth="1"/>
    <col min="4616" max="4616" width="14.140625" bestFit="1" customWidth="1"/>
    <col min="4617" max="4618" width="14.85546875" bestFit="1" customWidth="1"/>
    <col min="4619" max="4619" width="14.140625" bestFit="1" customWidth="1"/>
    <col min="4620" max="4620" width="14.5703125" bestFit="1" customWidth="1"/>
    <col min="4621" max="4623" width="14.140625" bestFit="1" customWidth="1"/>
    <col min="4624" max="4625" width="14.7109375" customWidth="1"/>
    <col min="4626" max="4626" width="14.42578125" bestFit="1" customWidth="1"/>
    <col min="4627" max="4629" width="14.85546875" bestFit="1" customWidth="1"/>
    <col min="4630" max="4630" width="14.140625" bestFit="1" customWidth="1"/>
    <col min="4631" max="4631" width="14.5703125" bestFit="1" customWidth="1"/>
    <col min="4632" max="4634" width="14.140625" bestFit="1" customWidth="1"/>
    <col min="4635" max="4636" width="14.7109375" customWidth="1"/>
    <col min="4637" max="4637" width="14.42578125" bestFit="1" customWidth="1"/>
    <col min="4638" max="4640" width="14.85546875" bestFit="1" customWidth="1"/>
    <col min="4641" max="4641" width="14.140625" bestFit="1" customWidth="1"/>
    <col min="4642" max="4642" width="14.5703125" bestFit="1" customWidth="1"/>
    <col min="4643" max="4645" width="14.140625" bestFit="1" customWidth="1"/>
    <col min="4646" max="4647" width="14.7109375" customWidth="1"/>
    <col min="4648" max="4648" width="14.42578125" bestFit="1" customWidth="1"/>
    <col min="4649" max="4649" width="14.140625" bestFit="1" customWidth="1"/>
    <col min="4650" max="4651" width="14.85546875" bestFit="1" customWidth="1"/>
    <col min="4652" max="4652" width="14.140625" bestFit="1" customWidth="1"/>
    <col min="4653" max="4653" width="14.5703125" bestFit="1" customWidth="1"/>
    <col min="4654" max="4656" width="14.140625" bestFit="1" customWidth="1"/>
    <col min="4865" max="4865" width="90.7109375" customWidth="1"/>
    <col min="4866" max="4866" width="15.140625" customWidth="1"/>
    <col min="4867" max="4867" width="2.7109375" customWidth="1"/>
    <col min="4868" max="4870" width="14.7109375" customWidth="1"/>
    <col min="4871" max="4871" width="14.42578125" bestFit="1" customWidth="1"/>
    <col min="4872" max="4872" width="14.140625" bestFit="1" customWidth="1"/>
    <col min="4873" max="4874" width="14.85546875" bestFit="1" customWidth="1"/>
    <col min="4875" max="4875" width="14.140625" bestFit="1" customWidth="1"/>
    <col min="4876" max="4876" width="14.5703125" bestFit="1" customWidth="1"/>
    <col min="4877" max="4879" width="14.140625" bestFit="1" customWidth="1"/>
    <col min="4880" max="4881" width="14.7109375" customWidth="1"/>
    <col min="4882" max="4882" width="14.42578125" bestFit="1" customWidth="1"/>
    <col min="4883" max="4885" width="14.85546875" bestFit="1" customWidth="1"/>
    <col min="4886" max="4886" width="14.140625" bestFit="1" customWidth="1"/>
    <col min="4887" max="4887" width="14.5703125" bestFit="1" customWidth="1"/>
    <col min="4888" max="4890" width="14.140625" bestFit="1" customWidth="1"/>
    <col min="4891" max="4892" width="14.7109375" customWidth="1"/>
    <col min="4893" max="4893" width="14.42578125" bestFit="1" customWidth="1"/>
    <col min="4894" max="4896" width="14.85546875" bestFit="1" customWidth="1"/>
    <col min="4897" max="4897" width="14.140625" bestFit="1" customWidth="1"/>
    <col min="4898" max="4898" width="14.5703125" bestFit="1" customWidth="1"/>
    <col min="4899" max="4901" width="14.140625" bestFit="1" customWidth="1"/>
    <col min="4902" max="4903" width="14.7109375" customWidth="1"/>
    <col min="4904" max="4904" width="14.42578125" bestFit="1" customWidth="1"/>
    <col min="4905" max="4905" width="14.140625" bestFit="1" customWidth="1"/>
    <col min="4906" max="4907" width="14.85546875" bestFit="1" customWidth="1"/>
    <col min="4908" max="4908" width="14.140625" bestFit="1" customWidth="1"/>
    <col min="4909" max="4909" width="14.5703125" bestFit="1" customWidth="1"/>
    <col min="4910" max="4912" width="14.140625" bestFit="1" customWidth="1"/>
    <col min="5121" max="5121" width="90.7109375" customWidth="1"/>
    <col min="5122" max="5122" width="15.140625" customWidth="1"/>
    <col min="5123" max="5123" width="2.7109375" customWidth="1"/>
    <col min="5124" max="5126" width="14.7109375" customWidth="1"/>
    <col min="5127" max="5127" width="14.42578125" bestFit="1" customWidth="1"/>
    <col min="5128" max="5128" width="14.140625" bestFit="1" customWidth="1"/>
    <col min="5129" max="5130" width="14.85546875" bestFit="1" customWidth="1"/>
    <col min="5131" max="5131" width="14.140625" bestFit="1" customWidth="1"/>
    <col min="5132" max="5132" width="14.5703125" bestFit="1" customWidth="1"/>
    <col min="5133" max="5135" width="14.140625" bestFit="1" customWidth="1"/>
    <col min="5136" max="5137" width="14.7109375" customWidth="1"/>
    <col min="5138" max="5138" width="14.42578125" bestFit="1" customWidth="1"/>
    <col min="5139" max="5141" width="14.85546875" bestFit="1" customWidth="1"/>
    <col min="5142" max="5142" width="14.140625" bestFit="1" customWidth="1"/>
    <col min="5143" max="5143" width="14.5703125" bestFit="1" customWidth="1"/>
    <col min="5144" max="5146" width="14.140625" bestFit="1" customWidth="1"/>
    <col min="5147" max="5148" width="14.7109375" customWidth="1"/>
    <col min="5149" max="5149" width="14.42578125" bestFit="1" customWidth="1"/>
    <col min="5150" max="5152" width="14.85546875" bestFit="1" customWidth="1"/>
    <col min="5153" max="5153" width="14.140625" bestFit="1" customWidth="1"/>
    <col min="5154" max="5154" width="14.5703125" bestFit="1" customWidth="1"/>
    <col min="5155" max="5157" width="14.140625" bestFit="1" customWidth="1"/>
    <col min="5158" max="5159" width="14.7109375" customWidth="1"/>
    <col min="5160" max="5160" width="14.42578125" bestFit="1" customWidth="1"/>
    <col min="5161" max="5161" width="14.140625" bestFit="1" customWidth="1"/>
    <col min="5162" max="5163" width="14.85546875" bestFit="1" customWidth="1"/>
    <col min="5164" max="5164" width="14.140625" bestFit="1" customWidth="1"/>
    <col min="5165" max="5165" width="14.5703125" bestFit="1" customWidth="1"/>
    <col min="5166" max="5168" width="14.140625" bestFit="1" customWidth="1"/>
    <col min="5377" max="5377" width="90.7109375" customWidth="1"/>
    <col min="5378" max="5378" width="15.140625" customWidth="1"/>
    <col min="5379" max="5379" width="2.7109375" customWidth="1"/>
    <col min="5380" max="5382" width="14.7109375" customWidth="1"/>
    <col min="5383" max="5383" width="14.42578125" bestFit="1" customWidth="1"/>
    <col min="5384" max="5384" width="14.140625" bestFit="1" customWidth="1"/>
    <col min="5385" max="5386" width="14.85546875" bestFit="1" customWidth="1"/>
    <col min="5387" max="5387" width="14.140625" bestFit="1" customWidth="1"/>
    <col min="5388" max="5388" width="14.5703125" bestFit="1" customWidth="1"/>
    <col min="5389" max="5391" width="14.140625" bestFit="1" customWidth="1"/>
    <col min="5392" max="5393" width="14.7109375" customWidth="1"/>
    <col min="5394" max="5394" width="14.42578125" bestFit="1" customWidth="1"/>
    <col min="5395" max="5397" width="14.85546875" bestFit="1" customWidth="1"/>
    <col min="5398" max="5398" width="14.140625" bestFit="1" customWidth="1"/>
    <col min="5399" max="5399" width="14.5703125" bestFit="1" customWidth="1"/>
    <col min="5400" max="5402" width="14.140625" bestFit="1" customWidth="1"/>
    <col min="5403" max="5404" width="14.7109375" customWidth="1"/>
    <col min="5405" max="5405" width="14.42578125" bestFit="1" customWidth="1"/>
    <col min="5406" max="5408" width="14.85546875" bestFit="1" customWidth="1"/>
    <col min="5409" max="5409" width="14.140625" bestFit="1" customWidth="1"/>
    <col min="5410" max="5410" width="14.5703125" bestFit="1" customWidth="1"/>
    <col min="5411" max="5413" width="14.140625" bestFit="1" customWidth="1"/>
    <col min="5414" max="5415" width="14.7109375" customWidth="1"/>
    <col min="5416" max="5416" width="14.42578125" bestFit="1" customWidth="1"/>
    <col min="5417" max="5417" width="14.140625" bestFit="1" customWidth="1"/>
    <col min="5418" max="5419" width="14.85546875" bestFit="1" customWidth="1"/>
    <col min="5420" max="5420" width="14.140625" bestFit="1" customWidth="1"/>
    <col min="5421" max="5421" width="14.5703125" bestFit="1" customWidth="1"/>
    <col min="5422" max="5424" width="14.140625" bestFit="1" customWidth="1"/>
    <col min="5633" max="5633" width="90.7109375" customWidth="1"/>
    <col min="5634" max="5634" width="15.140625" customWidth="1"/>
    <col min="5635" max="5635" width="2.7109375" customWidth="1"/>
    <col min="5636" max="5638" width="14.7109375" customWidth="1"/>
    <col min="5639" max="5639" width="14.42578125" bestFit="1" customWidth="1"/>
    <col min="5640" max="5640" width="14.140625" bestFit="1" customWidth="1"/>
    <col min="5641" max="5642" width="14.85546875" bestFit="1" customWidth="1"/>
    <col min="5643" max="5643" width="14.140625" bestFit="1" customWidth="1"/>
    <col min="5644" max="5644" width="14.5703125" bestFit="1" customWidth="1"/>
    <col min="5645" max="5647" width="14.140625" bestFit="1" customWidth="1"/>
    <col min="5648" max="5649" width="14.7109375" customWidth="1"/>
    <col min="5650" max="5650" width="14.42578125" bestFit="1" customWidth="1"/>
    <col min="5651" max="5653" width="14.85546875" bestFit="1" customWidth="1"/>
    <col min="5654" max="5654" width="14.140625" bestFit="1" customWidth="1"/>
    <col min="5655" max="5655" width="14.5703125" bestFit="1" customWidth="1"/>
    <col min="5656" max="5658" width="14.140625" bestFit="1" customWidth="1"/>
    <col min="5659" max="5660" width="14.7109375" customWidth="1"/>
    <col min="5661" max="5661" width="14.42578125" bestFit="1" customWidth="1"/>
    <col min="5662" max="5664" width="14.85546875" bestFit="1" customWidth="1"/>
    <col min="5665" max="5665" width="14.140625" bestFit="1" customWidth="1"/>
    <col min="5666" max="5666" width="14.5703125" bestFit="1" customWidth="1"/>
    <col min="5667" max="5669" width="14.140625" bestFit="1" customWidth="1"/>
    <col min="5670" max="5671" width="14.7109375" customWidth="1"/>
    <col min="5672" max="5672" width="14.42578125" bestFit="1" customWidth="1"/>
    <col min="5673" max="5673" width="14.140625" bestFit="1" customWidth="1"/>
    <col min="5674" max="5675" width="14.85546875" bestFit="1" customWidth="1"/>
    <col min="5676" max="5676" width="14.140625" bestFit="1" customWidth="1"/>
    <col min="5677" max="5677" width="14.5703125" bestFit="1" customWidth="1"/>
    <col min="5678" max="5680" width="14.140625" bestFit="1" customWidth="1"/>
    <col min="5889" max="5889" width="90.7109375" customWidth="1"/>
    <col min="5890" max="5890" width="15.140625" customWidth="1"/>
    <col min="5891" max="5891" width="2.7109375" customWidth="1"/>
    <col min="5892" max="5894" width="14.7109375" customWidth="1"/>
    <col min="5895" max="5895" width="14.42578125" bestFit="1" customWidth="1"/>
    <col min="5896" max="5896" width="14.140625" bestFit="1" customWidth="1"/>
    <col min="5897" max="5898" width="14.85546875" bestFit="1" customWidth="1"/>
    <col min="5899" max="5899" width="14.140625" bestFit="1" customWidth="1"/>
    <col min="5900" max="5900" width="14.5703125" bestFit="1" customWidth="1"/>
    <col min="5901" max="5903" width="14.140625" bestFit="1" customWidth="1"/>
    <col min="5904" max="5905" width="14.7109375" customWidth="1"/>
    <col min="5906" max="5906" width="14.42578125" bestFit="1" customWidth="1"/>
    <col min="5907" max="5909" width="14.85546875" bestFit="1" customWidth="1"/>
    <col min="5910" max="5910" width="14.140625" bestFit="1" customWidth="1"/>
    <col min="5911" max="5911" width="14.5703125" bestFit="1" customWidth="1"/>
    <col min="5912" max="5914" width="14.140625" bestFit="1" customWidth="1"/>
    <col min="5915" max="5916" width="14.7109375" customWidth="1"/>
    <col min="5917" max="5917" width="14.42578125" bestFit="1" customWidth="1"/>
    <col min="5918" max="5920" width="14.85546875" bestFit="1" customWidth="1"/>
    <col min="5921" max="5921" width="14.140625" bestFit="1" customWidth="1"/>
    <col min="5922" max="5922" width="14.5703125" bestFit="1" customWidth="1"/>
    <col min="5923" max="5925" width="14.140625" bestFit="1" customWidth="1"/>
    <col min="5926" max="5927" width="14.7109375" customWidth="1"/>
    <col min="5928" max="5928" width="14.42578125" bestFit="1" customWidth="1"/>
    <col min="5929" max="5929" width="14.140625" bestFit="1" customWidth="1"/>
    <col min="5930" max="5931" width="14.85546875" bestFit="1" customWidth="1"/>
    <col min="5932" max="5932" width="14.140625" bestFit="1" customWidth="1"/>
    <col min="5933" max="5933" width="14.5703125" bestFit="1" customWidth="1"/>
    <col min="5934" max="5936" width="14.140625" bestFit="1" customWidth="1"/>
    <col min="6145" max="6145" width="90.7109375" customWidth="1"/>
    <col min="6146" max="6146" width="15.140625" customWidth="1"/>
    <col min="6147" max="6147" width="2.7109375" customWidth="1"/>
    <col min="6148" max="6150" width="14.7109375" customWidth="1"/>
    <col min="6151" max="6151" width="14.42578125" bestFit="1" customWidth="1"/>
    <col min="6152" max="6152" width="14.140625" bestFit="1" customWidth="1"/>
    <col min="6153" max="6154" width="14.85546875" bestFit="1" customWidth="1"/>
    <col min="6155" max="6155" width="14.140625" bestFit="1" customWidth="1"/>
    <col min="6156" max="6156" width="14.5703125" bestFit="1" customWidth="1"/>
    <col min="6157" max="6159" width="14.140625" bestFit="1" customWidth="1"/>
    <col min="6160" max="6161" width="14.7109375" customWidth="1"/>
    <col min="6162" max="6162" width="14.42578125" bestFit="1" customWidth="1"/>
    <col min="6163" max="6165" width="14.85546875" bestFit="1" customWidth="1"/>
    <col min="6166" max="6166" width="14.140625" bestFit="1" customWidth="1"/>
    <col min="6167" max="6167" width="14.5703125" bestFit="1" customWidth="1"/>
    <col min="6168" max="6170" width="14.140625" bestFit="1" customWidth="1"/>
    <col min="6171" max="6172" width="14.7109375" customWidth="1"/>
    <col min="6173" max="6173" width="14.42578125" bestFit="1" customWidth="1"/>
    <col min="6174" max="6176" width="14.85546875" bestFit="1" customWidth="1"/>
    <col min="6177" max="6177" width="14.140625" bestFit="1" customWidth="1"/>
    <col min="6178" max="6178" width="14.5703125" bestFit="1" customWidth="1"/>
    <col min="6179" max="6181" width="14.140625" bestFit="1" customWidth="1"/>
    <col min="6182" max="6183" width="14.7109375" customWidth="1"/>
    <col min="6184" max="6184" width="14.42578125" bestFit="1" customWidth="1"/>
    <col min="6185" max="6185" width="14.140625" bestFit="1" customWidth="1"/>
    <col min="6186" max="6187" width="14.85546875" bestFit="1" customWidth="1"/>
    <col min="6188" max="6188" width="14.140625" bestFit="1" customWidth="1"/>
    <col min="6189" max="6189" width="14.5703125" bestFit="1" customWidth="1"/>
    <col min="6190" max="6192" width="14.140625" bestFit="1" customWidth="1"/>
    <col min="6401" max="6401" width="90.7109375" customWidth="1"/>
    <col min="6402" max="6402" width="15.140625" customWidth="1"/>
    <col min="6403" max="6403" width="2.7109375" customWidth="1"/>
    <col min="6404" max="6406" width="14.7109375" customWidth="1"/>
    <col min="6407" max="6407" width="14.42578125" bestFit="1" customWidth="1"/>
    <col min="6408" max="6408" width="14.140625" bestFit="1" customWidth="1"/>
    <col min="6409" max="6410" width="14.85546875" bestFit="1" customWidth="1"/>
    <col min="6411" max="6411" width="14.140625" bestFit="1" customWidth="1"/>
    <col min="6412" max="6412" width="14.5703125" bestFit="1" customWidth="1"/>
    <col min="6413" max="6415" width="14.140625" bestFit="1" customWidth="1"/>
    <col min="6416" max="6417" width="14.7109375" customWidth="1"/>
    <col min="6418" max="6418" width="14.42578125" bestFit="1" customWidth="1"/>
    <col min="6419" max="6421" width="14.85546875" bestFit="1" customWidth="1"/>
    <col min="6422" max="6422" width="14.140625" bestFit="1" customWidth="1"/>
    <col min="6423" max="6423" width="14.5703125" bestFit="1" customWidth="1"/>
    <col min="6424" max="6426" width="14.140625" bestFit="1" customWidth="1"/>
    <col min="6427" max="6428" width="14.7109375" customWidth="1"/>
    <col min="6429" max="6429" width="14.42578125" bestFit="1" customWidth="1"/>
    <col min="6430" max="6432" width="14.85546875" bestFit="1" customWidth="1"/>
    <col min="6433" max="6433" width="14.140625" bestFit="1" customWidth="1"/>
    <col min="6434" max="6434" width="14.5703125" bestFit="1" customWidth="1"/>
    <col min="6435" max="6437" width="14.140625" bestFit="1" customWidth="1"/>
    <col min="6438" max="6439" width="14.7109375" customWidth="1"/>
    <col min="6440" max="6440" width="14.42578125" bestFit="1" customWidth="1"/>
    <col min="6441" max="6441" width="14.140625" bestFit="1" customWidth="1"/>
    <col min="6442" max="6443" width="14.85546875" bestFit="1" customWidth="1"/>
    <col min="6444" max="6444" width="14.140625" bestFit="1" customWidth="1"/>
    <col min="6445" max="6445" width="14.5703125" bestFit="1" customWidth="1"/>
    <col min="6446" max="6448" width="14.140625" bestFit="1" customWidth="1"/>
    <col min="6657" max="6657" width="90.7109375" customWidth="1"/>
    <col min="6658" max="6658" width="15.140625" customWidth="1"/>
    <col min="6659" max="6659" width="2.7109375" customWidth="1"/>
    <col min="6660" max="6662" width="14.7109375" customWidth="1"/>
    <col min="6663" max="6663" width="14.42578125" bestFit="1" customWidth="1"/>
    <col min="6664" max="6664" width="14.140625" bestFit="1" customWidth="1"/>
    <col min="6665" max="6666" width="14.85546875" bestFit="1" customWidth="1"/>
    <col min="6667" max="6667" width="14.140625" bestFit="1" customWidth="1"/>
    <col min="6668" max="6668" width="14.5703125" bestFit="1" customWidth="1"/>
    <col min="6669" max="6671" width="14.140625" bestFit="1" customWidth="1"/>
    <col min="6672" max="6673" width="14.7109375" customWidth="1"/>
    <col min="6674" max="6674" width="14.42578125" bestFit="1" customWidth="1"/>
    <col min="6675" max="6677" width="14.85546875" bestFit="1" customWidth="1"/>
    <col min="6678" max="6678" width="14.140625" bestFit="1" customWidth="1"/>
    <col min="6679" max="6679" width="14.5703125" bestFit="1" customWidth="1"/>
    <col min="6680" max="6682" width="14.140625" bestFit="1" customWidth="1"/>
    <col min="6683" max="6684" width="14.7109375" customWidth="1"/>
    <col min="6685" max="6685" width="14.42578125" bestFit="1" customWidth="1"/>
    <col min="6686" max="6688" width="14.85546875" bestFit="1" customWidth="1"/>
    <col min="6689" max="6689" width="14.140625" bestFit="1" customWidth="1"/>
    <col min="6690" max="6690" width="14.5703125" bestFit="1" customWidth="1"/>
    <col min="6691" max="6693" width="14.140625" bestFit="1" customWidth="1"/>
    <col min="6694" max="6695" width="14.7109375" customWidth="1"/>
    <col min="6696" max="6696" width="14.42578125" bestFit="1" customWidth="1"/>
    <col min="6697" max="6697" width="14.140625" bestFit="1" customWidth="1"/>
    <col min="6698" max="6699" width="14.85546875" bestFit="1" customWidth="1"/>
    <col min="6700" max="6700" width="14.140625" bestFit="1" customWidth="1"/>
    <col min="6701" max="6701" width="14.5703125" bestFit="1" customWidth="1"/>
    <col min="6702" max="6704" width="14.140625" bestFit="1" customWidth="1"/>
    <col min="6913" max="6913" width="90.7109375" customWidth="1"/>
    <col min="6914" max="6914" width="15.140625" customWidth="1"/>
    <col min="6915" max="6915" width="2.7109375" customWidth="1"/>
    <col min="6916" max="6918" width="14.7109375" customWidth="1"/>
    <col min="6919" max="6919" width="14.42578125" bestFit="1" customWidth="1"/>
    <col min="6920" max="6920" width="14.140625" bestFit="1" customWidth="1"/>
    <col min="6921" max="6922" width="14.85546875" bestFit="1" customWidth="1"/>
    <col min="6923" max="6923" width="14.140625" bestFit="1" customWidth="1"/>
    <col min="6924" max="6924" width="14.5703125" bestFit="1" customWidth="1"/>
    <col min="6925" max="6927" width="14.140625" bestFit="1" customWidth="1"/>
    <col min="6928" max="6929" width="14.7109375" customWidth="1"/>
    <col min="6930" max="6930" width="14.42578125" bestFit="1" customWidth="1"/>
    <col min="6931" max="6933" width="14.85546875" bestFit="1" customWidth="1"/>
    <col min="6934" max="6934" width="14.140625" bestFit="1" customWidth="1"/>
    <col min="6935" max="6935" width="14.5703125" bestFit="1" customWidth="1"/>
    <col min="6936" max="6938" width="14.140625" bestFit="1" customWidth="1"/>
    <col min="6939" max="6940" width="14.7109375" customWidth="1"/>
    <col min="6941" max="6941" width="14.42578125" bestFit="1" customWidth="1"/>
    <col min="6942" max="6944" width="14.85546875" bestFit="1" customWidth="1"/>
    <col min="6945" max="6945" width="14.140625" bestFit="1" customWidth="1"/>
    <col min="6946" max="6946" width="14.5703125" bestFit="1" customWidth="1"/>
    <col min="6947" max="6949" width="14.140625" bestFit="1" customWidth="1"/>
    <col min="6950" max="6951" width="14.7109375" customWidth="1"/>
    <col min="6952" max="6952" width="14.42578125" bestFit="1" customWidth="1"/>
    <col min="6953" max="6953" width="14.140625" bestFit="1" customWidth="1"/>
    <col min="6954" max="6955" width="14.85546875" bestFit="1" customWidth="1"/>
    <col min="6956" max="6956" width="14.140625" bestFit="1" customWidth="1"/>
    <col min="6957" max="6957" width="14.5703125" bestFit="1" customWidth="1"/>
    <col min="6958" max="6960" width="14.140625" bestFit="1" customWidth="1"/>
    <col min="7169" max="7169" width="90.7109375" customWidth="1"/>
    <col min="7170" max="7170" width="15.140625" customWidth="1"/>
    <col min="7171" max="7171" width="2.7109375" customWidth="1"/>
    <col min="7172" max="7174" width="14.7109375" customWidth="1"/>
    <col min="7175" max="7175" width="14.42578125" bestFit="1" customWidth="1"/>
    <col min="7176" max="7176" width="14.140625" bestFit="1" customWidth="1"/>
    <col min="7177" max="7178" width="14.85546875" bestFit="1" customWidth="1"/>
    <col min="7179" max="7179" width="14.140625" bestFit="1" customWidth="1"/>
    <col min="7180" max="7180" width="14.5703125" bestFit="1" customWidth="1"/>
    <col min="7181" max="7183" width="14.140625" bestFit="1" customWidth="1"/>
    <col min="7184" max="7185" width="14.7109375" customWidth="1"/>
    <col min="7186" max="7186" width="14.42578125" bestFit="1" customWidth="1"/>
    <col min="7187" max="7189" width="14.85546875" bestFit="1" customWidth="1"/>
    <col min="7190" max="7190" width="14.140625" bestFit="1" customWidth="1"/>
    <col min="7191" max="7191" width="14.5703125" bestFit="1" customWidth="1"/>
    <col min="7192" max="7194" width="14.140625" bestFit="1" customWidth="1"/>
    <col min="7195" max="7196" width="14.7109375" customWidth="1"/>
    <col min="7197" max="7197" width="14.42578125" bestFit="1" customWidth="1"/>
    <col min="7198" max="7200" width="14.85546875" bestFit="1" customWidth="1"/>
    <col min="7201" max="7201" width="14.140625" bestFit="1" customWidth="1"/>
    <col min="7202" max="7202" width="14.5703125" bestFit="1" customWidth="1"/>
    <col min="7203" max="7205" width="14.140625" bestFit="1" customWidth="1"/>
    <col min="7206" max="7207" width="14.7109375" customWidth="1"/>
    <col min="7208" max="7208" width="14.42578125" bestFit="1" customWidth="1"/>
    <col min="7209" max="7209" width="14.140625" bestFit="1" customWidth="1"/>
    <col min="7210" max="7211" width="14.85546875" bestFit="1" customWidth="1"/>
    <col min="7212" max="7212" width="14.140625" bestFit="1" customWidth="1"/>
    <col min="7213" max="7213" width="14.5703125" bestFit="1" customWidth="1"/>
    <col min="7214" max="7216" width="14.140625" bestFit="1" customWidth="1"/>
    <col min="7425" max="7425" width="90.7109375" customWidth="1"/>
    <col min="7426" max="7426" width="15.140625" customWidth="1"/>
    <col min="7427" max="7427" width="2.7109375" customWidth="1"/>
    <col min="7428" max="7430" width="14.7109375" customWidth="1"/>
    <col min="7431" max="7431" width="14.42578125" bestFit="1" customWidth="1"/>
    <col min="7432" max="7432" width="14.140625" bestFit="1" customWidth="1"/>
    <col min="7433" max="7434" width="14.85546875" bestFit="1" customWidth="1"/>
    <col min="7435" max="7435" width="14.140625" bestFit="1" customWidth="1"/>
    <col min="7436" max="7436" width="14.5703125" bestFit="1" customWidth="1"/>
    <col min="7437" max="7439" width="14.140625" bestFit="1" customWidth="1"/>
    <col min="7440" max="7441" width="14.7109375" customWidth="1"/>
    <col min="7442" max="7442" width="14.42578125" bestFit="1" customWidth="1"/>
    <col min="7443" max="7445" width="14.85546875" bestFit="1" customWidth="1"/>
    <col min="7446" max="7446" width="14.140625" bestFit="1" customWidth="1"/>
    <col min="7447" max="7447" width="14.5703125" bestFit="1" customWidth="1"/>
    <col min="7448" max="7450" width="14.140625" bestFit="1" customWidth="1"/>
    <col min="7451" max="7452" width="14.7109375" customWidth="1"/>
    <col min="7453" max="7453" width="14.42578125" bestFit="1" customWidth="1"/>
    <col min="7454" max="7456" width="14.85546875" bestFit="1" customWidth="1"/>
    <col min="7457" max="7457" width="14.140625" bestFit="1" customWidth="1"/>
    <col min="7458" max="7458" width="14.5703125" bestFit="1" customWidth="1"/>
    <col min="7459" max="7461" width="14.140625" bestFit="1" customWidth="1"/>
    <col min="7462" max="7463" width="14.7109375" customWidth="1"/>
    <col min="7464" max="7464" width="14.42578125" bestFit="1" customWidth="1"/>
    <col min="7465" max="7465" width="14.140625" bestFit="1" customWidth="1"/>
    <col min="7466" max="7467" width="14.85546875" bestFit="1" customWidth="1"/>
    <col min="7468" max="7468" width="14.140625" bestFit="1" customWidth="1"/>
    <col min="7469" max="7469" width="14.5703125" bestFit="1" customWidth="1"/>
    <col min="7470" max="7472" width="14.140625" bestFit="1" customWidth="1"/>
    <col min="7681" max="7681" width="90.7109375" customWidth="1"/>
    <col min="7682" max="7682" width="15.140625" customWidth="1"/>
    <col min="7683" max="7683" width="2.7109375" customWidth="1"/>
    <col min="7684" max="7686" width="14.7109375" customWidth="1"/>
    <col min="7687" max="7687" width="14.42578125" bestFit="1" customWidth="1"/>
    <col min="7688" max="7688" width="14.140625" bestFit="1" customWidth="1"/>
    <col min="7689" max="7690" width="14.85546875" bestFit="1" customWidth="1"/>
    <col min="7691" max="7691" width="14.140625" bestFit="1" customWidth="1"/>
    <col min="7692" max="7692" width="14.5703125" bestFit="1" customWidth="1"/>
    <col min="7693" max="7695" width="14.140625" bestFit="1" customWidth="1"/>
    <col min="7696" max="7697" width="14.7109375" customWidth="1"/>
    <col min="7698" max="7698" width="14.42578125" bestFit="1" customWidth="1"/>
    <col min="7699" max="7701" width="14.85546875" bestFit="1" customWidth="1"/>
    <col min="7702" max="7702" width="14.140625" bestFit="1" customWidth="1"/>
    <col min="7703" max="7703" width="14.5703125" bestFit="1" customWidth="1"/>
    <col min="7704" max="7706" width="14.140625" bestFit="1" customWidth="1"/>
    <col min="7707" max="7708" width="14.7109375" customWidth="1"/>
    <col min="7709" max="7709" width="14.42578125" bestFit="1" customWidth="1"/>
    <col min="7710" max="7712" width="14.85546875" bestFit="1" customWidth="1"/>
    <col min="7713" max="7713" width="14.140625" bestFit="1" customWidth="1"/>
    <col min="7714" max="7714" width="14.5703125" bestFit="1" customWidth="1"/>
    <col min="7715" max="7717" width="14.140625" bestFit="1" customWidth="1"/>
    <col min="7718" max="7719" width="14.7109375" customWidth="1"/>
    <col min="7720" max="7720" width="14.42578125" bestFit="1" customWidth="1"/>
    <col min="7721" max="7721" width="14.140625" bestFit="1" customWidth="1"/>
    <col min="7722" max="7723" width="14.85546875" bestFit="1" customWidth="1"/>
    <col min="7724" max="7724" width="14.140625" bestFit="1" customWidth="1"/>
    <col min="7725" max="7725" width="14.5703125" bestFit="1" customWidth="1"/>
    <col min="7726" max="7728" width="14.140625" bestFit="1" customWidth="1"/>
    <col min="7937" max="7937" width="90.7109375" customWidth="1"/>
    <col min="7938" max="7938" width="15.140625" customWidth="1"/>
    <col min="7939" max="7939" width="2.7109375" customWidth="1"/>
    <col min="7940" max="7942" width="14.7109375" customWidth="1"/>
    <col min="7943" max="7943" width="14.42578125" bestFit="1" customWidth="1"/>
    <col min="7944" max="7944" width="14.140625" bestFit="1" customWidth="1"/>
    <col min="7945" max="7946" width="14.85546875" bestFit="1" customWidth="1"/>
    <col min="7947" max="7947" width="14.140625" bestFit="1" customWidth="1"/>
    <col min="7948" max="7948" width="14.5703125" bestFit="1" customWidth="1"/>
    <col min="7949" max="7951" width="14.140625" bestFit="1" customWidth="1"/>
    <col min="7952" max="7953" width="14.7109375" customWidth="1"/>
    <col min="7954" max="7954" width="14.42578125" bestFit="1" customWidth="1"/>
    <col min="7955" max="7957" width="14.85546875" bestFit="1" customWidth="1"/>
    <col min="7958" max="7958" width="14.140625" bestFit="1" customWidth="1"/>
    <col min="7959" max="7959" width="14.5703125" bestFit="1" customWidth="1"/>
    <col min="7960" max="7962" width="14.140625" bestFit="1" customWidth="1"/>
    <col min="7963" max="7964" width="14.7109375" customWidth="1"/>
    <col min="7965" max="7965" width="14.42578125" bestFit="1" customWidth="1"/>
    <col min="7966" max="7968" width="14.85546875" bestFit="1" customWidth="1"/>
    <col min="7969" max="7969" width="14.140625" bestFit="1" customWidth="1"/>
    <col min="7970" max="7970" width="14.5703125" bestFit="1" customWidth="1"/>
    <col min="7971" max="7973" width="14.140625" bestFit="1" customWidth="1"/>
    <col min="7974" max="7975" width="14.7109375" customWidth="1"/>
    <col min="7976" max="7976" width="14.42578125" bestFit="1" customWidth="1"/>
    <col min="7977" max="7977" width="14.140625" bestFit="1" customWidth="1"/>
    <col min="7978" max="7979" width="14.85546875" bestFit="1" customWidth="1"/>
    <col min="7980" max="7980" width="14.140625" bestFit="1" customWidth="1"/>
    <col min="7981" max="7981" width="14.5703125" bestFit="1" customWidth="1"/>
    <col min="7982" max="7984" width="14.140625" bestFit="1" customWidth="1"/>
    <col min="8193" max="8193" width="90.7109375" customWidth="1"/>
    <col min="8194" max="8194" width="15.140625" customWidth="1"/>
    <col min="8195" max="8195" width="2.7109375" customWidth="1"/>
    <col min="8196" max="8198" width="14.7109375" customWidth="1"/>
    <col min="8199" max="8199" width="14.42578125" bestFit="1" customWidth="1"/>
    <col min="8200" max="8200" width="14.140625" bestFit="1" customWidth="1"/>
    <col min="8201" max="8202" width="14.85546875" bestFit="1" customWidth="1"/>
    <col min="8203" max="8203" width="14.140625" bestFit="1" customWidth="1"/>
    <col min="8204" max="8204" width="14.5703125" bestFit="1" customWidth="1"/>
    <col min="8205" max="8207" width="14.140625" bestFit="1" customWidth="1"/>
    <col min="8208" max="8209" width="14.7109375" customWidth="1"/>
    <col min="8210" max="8210" width="14.42578125" bestFit="1" customWidth="1"/>
    <col min="8211" max="8213" width="14.85546875" bestFit="1" customWidth="1"/>
    <col min="8214" max="8214" width="14.140625" bestFit="1" customWidth="1"/>
    <col min="8215" max="8215" width="14.5703125" bestFit="1" customWidth="1"/>
    <col min="8216" max="8218" width="14.140625" bestFit="1" customWidth="1"/>
    <col min="8219" max="8220" width="14.7109375" customWidth="1"/>
    <col min="8221" max="8221" width="14.42578125" bestFit="1" customWidth="1"/>
    <col min="8222" max="8224" width="14.85546875" bestFit="1" customWidth="1"/>
    <col min="8225" max="8225" width="14.140625" bestFit="1" customWidth="1"/>
    <col min="8226" max="8226" width="14.5703125" bestFit="1" customWidth="1"/>
    <col min="8227" max="8229" width="14.140625" bestFit="1" customWidth="1"/>
    <col min="8230" max="8231" width="14.7109375" customWidth="1"/>
    <col min="8232" max="8232" width="14.42578125" bestFit="1" customWidth="1"/>
    <col min="8233" max="8233" width="14.140625" bestFit="1" customWidth="1"/>
    <col min="8234" max="8235" width="14.85546875" bestFit="1" customWidth="1"/>
    <col min="8236" max="8236" width="14.140625" bestFit="1" customWidth="1"/>
    <col min="8237" max="8237" width="14.5703125" bestFit="1" customWidth="1"/>
    <col min="8238" max="8240" width="14.140625" bestFit="1" customWidth="1"/>
    <col min="8449" max="8449" width="90.7109375" customWidth="1"/>
    <col min="8450" max="8450" width="15.140625" customWidth="1"/>
    <col min="8451" max="8451" width="2.7109375" customWidth="1"/>
    <col min="8452" max="8454" width="14.7109375" customWidth="1"/>
    <col min="8455" max="8455" width="14.42578125" bestFit="1" customWidth="1"/>
    <col min="8456" max="8456" width="14.140625" bestFit="1" customWidth="1"/>
    <col min="8457" max="8458" width="14.85546875" bestFit="1" customWidth="1"/>
    <col min="8459" max="8459" width="14.140625" bestFit="1" customWidth="1"/>
    <col min="8460" max="8460" width="14.5703125" bestFit="1" customWidth="1"/>
    <col min="8461" max="8463" width="14.140625" bestFit="1" customWidth="1"/>
    <col min="8464" max="8465" width="14.7109375" customWidth="1"/>
    <col min="8466" max="8466" width="14.42578125" bestFit="1" customWidth="1"/>
    <col min="8467" max="8469" width="14.85546875" bestFit="1" customWidth="1"/>
    <col min="8470" max="8470" width="14.140625" bestFit="1" customWidth="1"/>
    <col min="8471" max="8471" width="14.5703125" bestFit="1" customWidth="1"/>
    <col min="8472" max="8474" width="14.140625" bestFit="1" customWidth="1"/>
    <col min="8475" max="8476" width="14.7109375" customWidth="1"/>
    <col min="8477" max="8477" width="14.42578125" bestFit="1" customWidth="1"/>
    <col min="8478" max="8480" width="14.85546875" bestFit="1" customWidth="1"/>
    <col min="8481" max="8481" width="14.140625" bestFit="1" customWidth="1"/>
    <col min="8482" max="8482" width="14.5703125" bestFit="1" customWidth="1"/>
    <col min="8483" max="8485" width="14.140625" bestFit="1" customWidth="1"/>
    <col min="8486" max="8487" width="14.7109375" customWidth="1"/>
    <col min="8488" max="8488" width="14.42578125" bestFit="1" customWidth="1"/>
    <col min="8489" max="8489" width="14.140625" bestFit="1" customWidth="1"/>
    <col min="8490" max="8491" width="14.85546875" bestFit="1" customWidth="1"/>
    <col min="8492" max="8492" width="14.140625" bestFit="1" customWidth="1"/>
    <col min="8493" max="8493" width="14.5703125" bestFit="1" customWidth="1"/>
    <col min="8494" max="8496" width="14.140625" bestFit="1" customWidth="1"/>
    <col min="8705" max="8705" width="90.7109375" customWidth="1"/>
    <col min="8706" max="8706" width="15.140625" customWidth="1"/>
    <col min="8707" max="8707" width="2.7109375" customWidth="1"/>
    <col min="8708" max="8710" width="14.7109375" customWidth="1"/>
    <col min="8711" max="8711" width="14.42578125" bestFit="1" customWidth="1"/>
    <col min="8712" max="8712" width="14.140625" bestFit="1" customWidth="1"/>
    <col min="8713" max="8714" width="14.85546875" bestFit="1" customWidth="1"/>
    <col min="8715" max="8715" width="14.140625" bestFit="1" customWidth="1"/>
    <col min="8716" max="8716" width="14.5703125" bestFit="1" customWidth="1"/>
    <col min="8717" max="8719" width="14.140625" bestFit="1" customWidth="1"/>
    <col min="8720" max="8721" width="14.7109375" customWidth="1"/>
    <col min="8722" max="8722" width="14.42578125" bestFit="1" customWidth="1"/>
    <col min="8723" max="8725" width="14.85546875" bestFit="1" customWidth="1"/>
    <col min="8726" max="8726" width="14.140625" bestFit="1" customWidth="1"/>
    <col min="8727" max="8727" width="14.5703125" bestFit="1" customWidth="1"/>
    <col min="8728" max="8730" width="14.140625" bestFit="1" customWidth="1"/>
    <col min="8731" max="8732" width="14.7109375" customWidth="1"/>
    <col min="8733" max="8733" width="14.42578125" bestFit="1" customWidth="1"/>
    <col min="8734" max="8736" width="14.85546875" bestFit="1" customWidth="1"/>
    <col min="8737" max="8737" width="14.140625" bestFit="1" customWidth="1"/>
    <col min="8738" max="8738" width="14.5703125" bestFit="1" customWidth="1"/>
    <col min="8739" max="8741" width="14.140625" bestFit="1" customWidth="1"/>
    <col min="8742" max="8743" width="14.7109375" customWidth="1"/>
    <col min="8744" max="8744" width="14.42578125" bestFit="1" customWidth="1"/>
    <col min="8745" max="8745" width="14.140625" bestFit="1" customWidth="1"/>
    <col min="8746" max="8747" width="14.85546875" bestFit="1" customWidth="1"/>
    <col min="8748" max="8748" width="14.140625" bestFit="1" customWidth="1"/>
    <col min="8749" max="8749" width="14.5703125" bestFit="1" customWidth="1"/>
    <col min="8750" max="8752" width="14.140625" bestFit="1" customWidth="1"/>
    <col min="8961" max="8961" width="90.7109375" customWidth="1"/>
    <col min="8962" max="8962" width="15.140625" customWidth="1"/>
    <col min="8963" max="8963" width="2.7109375" customWidth="1"/>
    <col min="8964" max="8966" width="14.7109375" customWidth="1"/>
    <col min="8967" max="8967" width="14.42578125" bestFit="1" customWidth="1"/>
    <col min="8968" max="8968" width="14.140625" bestFit="1" customWidth="1"/>
    <col min="8969" max="8970" width="14.85546875" bestFit="1" customWidth="1"/>
    <col min="8971" max="8971" width="14.140625" bestFit="1" customWidth="1"/>
    <col min="8972" max="8972" width="14.5703125" bestFit="1" customWidth="1"/>
    <col min="8973" max="8975" width="14.140625" bestFit="1" customWidth="1"/>
    <col min="8976" max="8977" width="14.7109375" customWidth="1"/>
    <col min="8978" max="8978" width="14.42578125" bestFit="1" customWidth="1"/>
    <col min="8979" max="8981" width="14.85546875" bestFit="1" customWidth="1"/>
    <col min="8982" max="8982" width="14.140625" bestFit="1" customWidth="1"/>
    <col min="8983" max="8983" width="14.5703125" bestFit="1" customWidth="1"/>
    <col min="8984" max="8986" width="14.140625" bestFit="1" customWidth="1"/>
    <col min="8987" max="8988" width="14.7109375" customWidth="1"/>
    <col min="8989" max="8989" width="14.42578125" bestFit="1" customWidth="1"/>
    <col min="8990" max="8992" width="14.85546875" bestFit="1" customWidth="1"/>
    <col min="8993" max="8993" width="14.140625" bestFit="1" customWidth="1"/>
    <col min="8994" max="8994" width="14.5703125" bestFit="1" customWidth="1"/>
    <col min="8995" max="8997" width="14.140625" bestFit="1" customWidth="1"/>
    <col min="8998" max="8999" width="14.7109375" customWidth="1"/>
    <col min="9000" max="9000" width="14.42578125" bestFit="1" customWidth="1"/>
    <col min="9001" max="9001" width="14.140625" bestFit="1" customWidth="1"/>
    <col min="9002" max="9003" width="14.85546875" bestFit="1" customWidth="1"/>
    <col min="9004" max="9004" width="14.140625" bestFit="1" customWidth="1"/>
    <col min="9005" max="9005" width="14.5703125" bestFit="1" customWidth="1"/>
    <col min="9006" max="9008" width="14.140625" bestFit="1" customWidth="1"/>
    <col min="9217" max="9217" width="90.7109375" customWidth="1"/>
    <col min="9218" max="9218" width="15.140625" customWidth="1"/>
    <col min="9219" max="9219" width="2.7109375" customWidth="1"/>
    <col min="9220" max="9222" width="14.7109375" customWidth="1"/>
    <col min="9223" max="9223" width="14.42578125" bestFit="1" customWidth="1"/>
    <col min="9224" max="9224" width="14.140625" bestFit="1" customWidth="1"/>
    <col min="9225" max="9226" width="14.85546875" bestFit="1" customWidth="1"/>
    <col min="9227" max="9227" width="14.140625" bestFit="1" customWidth="1"/>
    <col min="9228" max="9228" width="14.5703125" bestFit="1" customWidth="1"/>
    <col min="9229" max="9231" width="14.140625" bestFit="1" customWidth="1"/>
    <col min="9232" max="9233" width="14.7109375" customWidth="1"/>
    <col min="9234" max="9234" width="14.42578125" bestFit="1" customWidth="1"/>
    <col min="9235" max="9237" width="14.85546875" bestFit="1" customWidth="1"/>
    <col min="9238" max="9238" width="14.140625" bestFit="1" customWidth="1"/>
    <col min="9239" max="9239" width="14.5703125" bestFit="1" customWidth="1"/>
    <col min="9240" max="9242" width="14.140625" bestFit="1" customWidth="1"/>
    <col min="9243" max="9244" width="14.7109375" customWidth="1"/>
    <col min="9245" max="9245" width="14.42578125" bestFit="1" customWidth="1"/>
    <col min="9246" max="9248" width="14.85546875" bestFit="1" customWidth="1"/>
    <col min="9249" max="9249" width="14.140625" bestFit="1" customWidth="1"/>
    <col min="9250" max="9250" width="14.5703125" bestFit="1" customWidth="1"/>
    <col min="9251" max="9253" width="14.140625" bestFit="1" customWidth="1"/>
    <col min="9254" max="9255" width="14.7109375" customWidth="1"/>
    <col min="9256" max="9256" width="14.42578125" bestFit="1" customWidth="1"/>
    <col min="9257" max="9257" width="14.140625" bestFit="1" customWidth="1"/>
    <col min="9258" max="9259" width="14.85546875" bestFit="1" customWidth="1"/>
    <col min="9260" max="9260" width="14.140625" bestFit="1" customWidth="1"/>
    <col min="9261" max="9261" width="14.5703125" bestFit="1" customWidth="1"/>
    <col min="9262" max="9264" width="14.140625" bestFit="1" customWidth="1"/>
    <col min="9473" max="9473" width="90.7109375" customWidth="1"/>
    <col min="9474" max="9474" width="15.140625" customWidth="1"/>
    <col min="9475" max="9475" width="2.7109375" customWidth="1"/>
    <col min="9476" max="9478" width="14.7109375" customWidth="1"/>
    <col min="9479" max="9479" width="14.42578125" bestFit="1" customWidth="1"/>
    <col min="9480" max="9480" width="14.140625" bestFit="1" customWidth="1"/>
    <col min="9481" max="9482" width="14.85546875" bestFit="1" customWidth="1"/>
    <col min="9483" max="9483" width="14.140625" bestFit="1" customWidth="1"/>
    <col min="9484" max="9484" width="14.5703125" bestFit="1" customWidth="1"/>
    <col min="9485" max="9487" width="14.140625" bestFit="1" customWidth="1"/>
    <col min="9488" max="9489" width="14.7109375" customWidth="1"/>
    <col min="9490" max="9490" width="14.42578125" bestFit="1" customWidth="1"/>
    <col min="9491" max="9493" width="14.85546875" bestFit="1" customWidth="1"/>
    <col min="9494" max="9494" width="14.140625" bestFit="1" customWidth="1"/>
    <col min="9495" max="9495" width="14.5703125" bestFit="1" customWidth="1"/>
    <col min="9496" max="9498" width="14.140625" bestFit="1" customWidth="1"/>
    <col min="9499" max="9500" width="14.7109375" customWidth="1"/>
    <col min="9501" max="9501" width="14.42578125" bestFit="1" customWidth="1"/>
    <col min="9502" max="9504" width="14.85546875" bestFit="1" customWidth="1"/>
    <col min="9505" max="9505" width="14.140625" bestFit="1" customWidth="1"/>
    <col min="9506" max="9506" width="14.5703125" bestFit="1" customWidth="1"/>
    <col min="9507" max="9509" width="14.140625" bestFit="1" customWidth="1"/>
    <col min="9510" max="9511" width="14.7109375" customWidth="1"/>
    <col min="9512" max="9512" width="14.42578125" bestFit="1" customWidth="1"/>
    <col min="9513" max="9513" width="14.140625" bestFit="1" customWidth="1"/>
    <col min="9514" max="9515" width="14.85546875" bestFit="1" customWidth="1"/>
    <col min="9516" max="9516" width="14.140625" bestFit="1" customWidth="1"/>
    <col min="9517" max="9517" width="14.5703125" bestFit="1" customWidth="1"/>
    <col min="9518" max="9520" width="14.140625" bestFit="1" customWidth="1"/>
    <col min="9729" max="9729" width="90.7109375" customWidth="1"/>
    <col min="9730" max="9730" width="15.140625" customWidth="1"/>
    <col min="9731" max="9731" width="2.7109375" customWidth="1"/>
    <col min="9732" max="9734" width="14.7109375" customWidth="1"/>
    <col min="9735" max="9735" width="14.42578125" bestFit="1" customWidth="1"/>
    <col min="9736" max="9736" width="14.140625" bestFit="1" customWidth="1"/>
    <col min="9737" max="9738" width="14.85546875" bestFit="1" customWidth="1"/>
    <col min="9739" max="9739" width="14.140625" bestFit="1" customWidth="1"/>
    <col min="9740" max="9740" width="14.5703125" bestFit="1" customWidth="1"/>
    <col min="9741" max="9743" width="14.140625" bestFit="1" customWidth="1"/>
    <col min="9744" max="9745" width="14.7109375" customWidth="1"/>
    <col min="9746" max="9746" width="14.42578125" bestFit="1" customWidth="1"/>
    <col min="9747" max="9749" width="14.85546875" bestFit="1" customWidth="1"/>
    <col min="9750" max="9750" width="14.140625" bestFit="1" customWidth="1"/>
    <col min="9751" max="9751" width="14.5703125" bestFit="1" customWidth="1"/>
    <col min="9752" max="9754" width="14.140625" bestFit="1" customWidth="1"/>
    <col min="9755" max="9756" width="14.7109375" customWidth="1"/>
    <col min="9757" max="9757" width="14.42578125" bestFit="1" customWidth="1"/>
    <col min="9758" max="9760" width="14.85546875" bestFit="1" customWidth="1"/>
    <col min="9761" max="9761" width="14.140625" bestFit="1" customWidth="1"/>
    <col min="9762" max="9762" width="14.5703125" bestFit="1" customWidth="1"/>
    <col min="9763" max="9765" width="14.140625" bestFit="1" customWidth="1"/>
    <col min="9766" max="9767" width="14.7109375" customWidth="1"/>
    <col min="9768" max="9768" width="14.42578125" bestFit="1" customWidth="1"/>
    <col min="9769" max="9769" width="14.140625" bestFit="1" customWidth="1"/>
    <col min="9770" max="9771" width="14.85546875" bestFit="1" customWidth="1"/>
    <col min="9772" max="9772" width="14.140625" bestFit="1" customWidth="1"/>
    <col min="9773" max="9773" width="14.5703125" bestFit="1" customWidth="1"/>
    <col min="9774" max="9776" width="14.140625" bestFit="1" customWidth="1"/>
    <col min="9985" max="9985" width="90.7109375" customWidth="1"/>
    <col min="9986" max="9986" width="15.140625" customWidth="1"/>
    <col min="9987" max="9987" width="2.7109375" customWidth="1"/>
    <col min="9988" max="9990" width="14.7109375" customWidth="1"/>
    <col min="9991" max="9991" width="14.42578125" bestFit="1" customWidth="1"/>
    <col min="9992" max="9992" width="14.140625" bestFit="1" customWidth="1"/>
    <col min="9993" max="9994" width="14.85546875" bestFit="1" customWidth="1"/>
    <col min="9995" max="9995" width="14.140625" bestFit="1" customWidth="1"/>
    <col min="9996" max="9996" width="14.5703125" bestFit="1" customWidth="1"/>
    <col min="9997" max="9999" width="14.140625" bestFit="1" customWidth="1"/>
    <col min="10000" max="10001" width="14.7109375" customWidth="1"/>
    <col min="10002" max="10002" width="14.42578125" bestFit="1" customWidth="1"/>
    <col min="10003" max="10005" width="14.85546875" bestFit="1" customWidth="1"/>
    <col min="10006" max="10006" width="14.140625" bestFit="1" customWidth="1"/>
    <col min="10007" max="10007" width="14.5703125" bestFit="1" customWidth="1"/>
    <col min="10008" max="10010" width="14.140625" bestFit="1" customWidth="1"/>
    <col min="10011" max="10012" width="14.7109375" customWidth="1"/>
    <col min="10013" max="10013" width="14.42578125" bestFit="1" customWidth="1"/>
    <col min="10014" max="10016" width="14.85546875" bestFit="1" customWidth="1"/>
    <col min="10017" max="10017" width="14.140625" bestFit="1" customWidth="1"/>
    <col min="10018" max="10018" width="14.5703125" bestFit="1" customWidth="1"/>
    <col min="10019" max="10021" width="14.140625" bestFit="1" customWidth="1"/>
    <col min="10022" max="10023" width="14.7109375" customWidth="1"/>
    <col min="10024" max="10024" width="14.42578125" bestFit="1" customWidth="1"/>
    <col min="10025" max="10025" width="14.140625" bestFit="1" customWidth="1"/>
    <col min="10026" max="10027" width="14.85546875" bestFit="1" customWidth="1"/>
    <col min="10028" max="10028" width="14.140625" bestFit="1" customWidth="1"/>
    <col min="10029" max="10029" width="14.5703125" bestFit="1" customWidth="1"/>
    <col min="10030" max="10032" width="14.140625" bestFit="1" customWidth="1"/>
    <col min="10241" max="10241" width="90.7109375" customWidth="1"/>
    <col min="10242" max="10242" width="15.140625" customWidth="1"/>
    <col min="10243" max="10243" width="2.7109375" customWidth="1"/>
    <col min="10244" max="10246" width="14.7109375" customWidth="1"/>
    <col min="10247" max="10247" width="14.42578125" bestFit="1" customWidth="1"/>
    <col min="10248" max="10248" width="14.140625" bestFit="1" customWidth="1"/>
    <col min="10249" max="10250" width="14.85546875" bestFit="1" customWidth="1"/>
    <col min="10251" max="10251" width="14.140625" bestFit="1" customWidth="1"/>
    <col min="10252" max="10252" width="14.5703125" bestFit="1" customWidth="1"/>
    <col min="10253" max="10255" width="14.140625" bestFit="1" customWidth="1"/>
    <col min="10256" max="10257" width="14.7109375" customWidth="1"/>
    <col min="10258" max="10258" width="14.42578125" bestFit="1" customWidth="1"/>
    <col min="10259" max="10261" width="14.85546875" bestFit="1" customWidth="1"/>
    <col min="10262" max="10262" width="14.140625" bestFit="1" customWidth="1"/>
    <col min="10263" max="10263" width="14.5703125" bestFit="1" customWidth="1"/>
    <col min="10264" max="10266" width="14.140625" bestFit="1" customWidth="1"/>
    <col min="10267" max="10268" width="14.7109375" customWidth="1"/>
    <col min="10269" max="10269" width="14.42578125" bestFit="1" customWidth="1"/>
    <col min="10270" max="10272" width="14.85546875" bestFit="1" customWidth="1"/>
    <col min="10273" max="10273" width="14.140625" bestFit="1" customWidth="1"/>
    <col min="10274" max="10274" width="14.5703125" bestFit="1" customWidth="1"/>
    <col min="10275" max="10277" width="14.140625" bestFit="1" customWidth="1"/>
    <col min="10278" max="10279" width="14.7109375" customWidth="1"/>
    <col min="10280" max="10280" width="14.42578125" bestFit="1" customWidth="1"/>
    <col min="10281" max="10281" width="14.140625" bestFit="1" customWidth="1"/>
    <col min="10282" max="10283" width="14.85546875" bestFit="1" customWidth="1"/>
    <col min="10284" max="10284" width="14.140625" bestFit="1" customWidth="1"/>
    <col min="10285" max="10285" width="14.5703125" bestFit="1" customWidth="1"/>
    <col min="10286" max="10288" width="14.140625" bestFit="1" customWidth="1"/>
    <col min="10497" max="10497" width="90.7109375" customWidth="1"/>
    <col min="10498" max="10498" width="15.140625" customWidth="1"/>
    <col min="10499" max="10499" width="2.7109375" customWidth="1"/>
    <col min="10500" max="10502" width="14.7109375" customWidth="1"/>
    <col min="10503" max="10503" width="14.42578125" bestFit="1" customWidth="1"/>
    <col min="10504" max="10504" width="14.140625" bestFit="1" customWidth="1"/>
    <col min="10505" max="10506" width="14.85546875" bestFit="1" customWidth="1"/>
    <col min="10507" max="10507" width="14.140625" bestFit="1" customWidth="1"/>
    <col min="10508" max="10508" width="14.5703125" bestFit="1" customWidth="1"/>
    <col min="10509" max="10511" width="14.140625" bestFit="1" customWidth="1"/>
    <col min="10512" max="10513" width="14.7109375" customWidth="1"/>
    <col min="10514" max="10514" width="14.42578125" bestFit="1" customWidth="1"/>
    <col min="10515" max="10517" width="14.85546875" bestFit="1" customWidth="1"/>
    <col min="10518" max="10518" width="14.140625" bestFit="1" customWidth="1"/>
    <col min="10519" max="10519" width="14.5703125" bestFit="1" customWidth="1"/>
    <col min="10520" max="10522" width="14.140625" bestFit="1" customWidth="1"/>
    <col min="10523" max="10524" width="14.7109375" customWidth="1"/>
    <col min="10525" max="10525" width="14.42578125" bestFit="1" customWidth="1"/>
    <col min="10526" max="10528" width="14.85546875" bestFit="1" customWidth="1"/>
    <col min="10529" max="10529" width="14.140625" bestFit="1" customWidth="1"/>
    <col min="10530" max="10530" width="14.5703125" bestFit="1" customWidth="1"/>
    <col min="10531" max="10533" width="14.140625" bestFit="1" customWidth="1"/>
    <col min="10534" max="10535" width="14.7109375" customWidth="1"/>
    <col min="10536" max="10536" width="14.42578125" bestFit="1" customWidth="1"/>
    <col min="10537" max="10537" width="14.140625" bestFit="1" customWidth="1"/>
    <col min="10538" max="10539" width="14.85546875" bestFit="1" customWidth="1"/>
    <col min="10540" max="10540" width="14.140625" bestFit="1" customWidth="1"/>
    <col min="10541" max="10541" width="14.5703125" bestFit="1" customWidth="1"/>
    <col min="10542" max="10544" width="14.140625" bestFit="1" customWidth="1"/>
    <col min="10753" max="10753" width="90.7109375" customWidth="1"/>
    <col min="10754" max="10754" width="15.140625" customWidth="1"/>
    <col min="10755" max="10755" width="2.7109375" customWidth="1"/>
    <col min="10756" max="10758" width="14.7109375" customWidth="1"/>
    <col min="10759" max="10759" width="14.42578125" bestFit="1" customWidth="1"/>
    <col min="10760" max="10760" width="14.140625" bestFit="1" customWidth="1"/>
    <col min="10761" max="10762" width="14.85546875" bestFit="1" customWidth="1"/>
    <col min="10763" max="10763" width="14.140625" bestFit="1" customWidth="1"/>
    <col min="10764" max="10764" width="14.5703125" bestFit="1" customWidth="1"/>
    <col min="10765" max="10767" width="14.140625" bestFit="1" customWidth="1"/>
    <col min="10768" max="10769" width="14.7109375" customWidth="1"/>
    <col min="10770" max="10770" width="14.42578125" bestFit="1" customWidth="1"/>
    <col min="10771" max="10773" width="14.85546875" bestFit="1" customWidth="1"/>
    <col min="10774" max="10774" width="14.140625" bestFit="1" customWidth="1"/>
    <col min="10775" max="10775" width="14.5703125" bestFit="1" customWidth="1"/>
    <col min="10776" max="10778" width="14.140625" bestFit="1" customWidth="1"/>
    <col min="10779" max="10780" width="14.7109375" customWidth="1"/>
    <col min="10781" max="10781" width="14.42578125" bestFit="1" customWidth="1"/>
    <col min="10782" max="10784" width="14.85546875" bestFit="1" customWidth="1"/>
    <col min="10785" max="10785" width="14.140625" bestFit="1" customWidth="1"/>
    <col min="10786" max="10786" width="14.5703125" bestFit="1" customWidth="1"/>
    <col min="10787" max="10789" width="14.140625" bestFit="1" customWidth="1"/>
    <col min="10790" max="10791" width="14.7109375" customWidth="1"/>
    <col min="10792" max="10792" width="14.42578125" bestFit="1" customWidth="1"/>
    <col min="10793" max="10793" width="14.140625" bestFit="1" customWidth="1"/>
    <col min="10794" max="10795" width="14.85546875" bestFit="1" customWidth="1"/>
    <col min="10796" max="10796" width="14.140625" bestFit="1" customWidth="1"/>
    <col min="10797" max="10797" width="14.5703125" bestFit="1" customWidth="1"/>
    <col min="10798" max="10800" width="14.140625" bestFit="1" customWidth="1"/>
    <col min="11009" max="11009" width="90.7109375" customWidth="1"/>
    <col min="11010" max="11010" width="15.140625" customWidth="1"/>
    <col min="11011" max="11011" width="2.7109375" customWidth="1"/>
    <col min="11012" max="11014" width="14.7109375" customWidth="1"/>
    <col min="11015" max="11015" width="14.42578125" bestFit="1" customWidth="1"/>
    <col min="11016" max="11016" width="14.140625" bestFit="1" customWidth="1"/>
    <col min="11017" max="11018" width="14.85546875" bestFit="1" customWidth="1"/>
    <col min="11019" max="11019" width="14.140625" bestFit="1" customWidth="1"/>
    <col min="11020" max="11020" width="14.5703125" bestFit="1" customWidth="1"/>
    <col min="11021" max="11023" width="14.140625" bestFit="1" customWidth="1"/>
    <col min="11024" max="11025" width="14.7109375" customWidth="1"/>
    <col min="11026" max="11026" width="14.42578125" bestFit="1" customWidth="1"/>
    <col min="11027" max="11029" width="14.85546875" bestFit="1" customWidth="1"/>
    <col min="11030" max="11030" width="14.140625" bestFit="1" customWidth="1"/>
    <col min="11031" max="11031" width="14.5703125" bestFit="1" customWidth="1"/>
    <col min="11032" max="11034" width="14.140625" bestFit="1" customWidth="1"/>
    <col min="11035" max="11036" width="14.7109375" customWidth="1"/>
    <col min="11037" max="11037" width="14.42578125" bestFit="1" customWidth="1"/>
    <col min="11038" max="11040" width="14.85546875" bestFit="1" customWidth="1"/>
    <col min="11041" max="11041" width="14.140625" bestFit="1" customWidth="1"/>
    <col min="11042" max="11042" width="14.5703125" bestFit="1" customWidth="1"/>
    <col min="11043" max="11045" width="14.140625" bestFit="1" customWidth="1"/>
    <col min="11046" max="11047" width="14.7109375" customWidth="1"/>
    <col min="11048" max="11048" width="14.42578125" bestFit="1" customWidth="1"/>
    <col min="11049" max="11049" width="14.140625" bestFit="1" customWidth="1"/>
    <col min="11050" max="11051" width="14.85546875" bestFit="1" customWidth="1"/>
    <col min="11052" max="11052" width="14.140625" bestFit="1" customWidth="1"/>
    <col min="11053" max="11053" width="14.5703125" bestFit="1" customWidth="1"/>
    <col min="11054" max="11056" width="14.140625" bestFit="1" customWidth="1"/>
    <col min="11265" max="11265" width="90.7109375" customWidth="1"/>
    <col min="11266" max="11266" width="15.140625" customWidth="1"/>
    <col min="11267" max="11267" width="2.7109375" customWidth="1"/>
    <col min="11268" max="11270" width="14.7109375" customWidth="1"/>
    <col min="11271" max="11271" width="14.42578125" bestFit="1" customWidth="1"/>
    <col min="11272" max="11272" width="14.140625" bestFit="1" customWidth="1"/>
    <col min="11273" max="11274" width="14.85546875" bestFit="1" customWidth="1"/>
    <col min="11275" max="11275" width="14.140625" bestFit="1" customWidth="1"/>
    <col min="11276" max="11276" width="14.5703125" bestFit="1" customWidth="1"/>
    <col min="11277" max="11279" width="14.140625" bestFit="1" customWidth="1"/>
    <col min="11280" max="11281" width="14.7109375" customWidth="1"/>
    <col min="11282" max="11282" width="14.42578125" bestFit="1" customWidth="1"/>
    <col min="11283" max="11285" width="14.85546875" bestFit="1" customWidth="1"/>
    <col min="11286" max="11286" width="14.140625" bestFit="1" customWidth="1"/>
    <col min="11287" max="11287" width="14.5703125" bestFit="1" customWidth="1"/>
    <col min="11288" max="11290" width="14.140625" bestFit="1" customWidth="1"/>
    <col min="11291" max="11292" width="14.7109375" customWidth="1"/>
    <col min="11293" max="11293" width="14.42578125" bestFit="1" customWidth="1"/>
    <col min="11294" max="11296" width="14.85546875" bestFit="1" customWidth="1"/>
    <col min="11297" max="11297" width="14.140625" bestFit="1" customWidth="1"/>
    <col min="11298" max="11298" width="14.5703125" bestFit="1" customWidth="1"/>
    <col min="11299" max="11301" width="14.140625" bestFit="1" customWidth="1"/>
    <col min="11302" max="11303" width="14.7109375" customWidth="1"/>
    <col min="11304" max="11304" width="14.42578125" bestFit="1" customWidth="1"/>
    <col min="11305" max="11305" width="14.140625" bestFit="1" customWidth="1"/>
    <col min="11306" max="11307" width="14.85546875" bestFit="1" customWidth="1"/>
    <col min="11308" max="11308" width="14.140625" bestFit="1" customWidth="1"/>
    <col min="11309" max="11309" width="14.5703125" bestFit="1" customWidth="1"/>
    <col min="11310" max="11312" width="14.140625" bestFit="1" customWidth="1"/>
    <col min="11521" max="11521" width="90.7109375" customWidth="1"/>
    <col min="11522" max="11522" width="15.140625" customWidth="1"/>
    <col min="11523" max="11523" width="2.7109375" customWidth="1"/>
    <col min="11524" max="11526" width="14.7109375" customWidth="1"/>
    <col min="11527" max="11527" width="14.42578125" bestFit="1" customWidth="1"/>
    <col min="11528" max="11528" width="14.140625" bestFit="1" customWidth="1"/>
    <col min="11529" max="11530" width="14.85546875" bestFit="1" customWidth="1"/>
    <col min="11531" max="11531" width="14.140625" bestFit="1" customWidth="1"/>
    <col min="11532" max="11532" width="14.5703125" bestFit="1" customWidth="1"/>
    <col min="11533" max="11535" width="14.140625" bestFit="1" customWidth="1"/>
    <col min="11536" max="11537" width="14.7109375" customWidth="1"/>
    <col min="11538" max="11538" width="14.42578125" bestFit="1" customWidth="1"/>
    <col min="11539" max="11541" width="14.85546875" bestFit="1" customWidth="1"/>
    <col min="11542" max="11542" width="14.140625" bestFit="1" customWidth="1"/>
    <col min="11543" max="11543" width="14.5703125" bestFit="1" customWidth="1"/>
    <col min="11544" max="11546" width="14.140625" bestFit="1" customWidth="1"/>
    <col min="11547" max="11548" width="14.7109375" customWidth="1"/>
    <col min="11549" max="11549" width="14.42578125" bestFit="1" customWidth="1"/>
    <col min="11550" max="11552" width="14.85546875" bestFit="1" customWidth="1"/>
    <col min="11553" max="11553" width="14.140625" bestFit="1" customWidth="1"/>
    <col min="11554" max="11554" width="14.5703125" bestFit="1" customWidth="1"/>
    <col min="11555" max="11557" width="14.140625" bestFit="1" customWidth="1"/>
    <col min="11558" max="11559" width="14.7109375" customWidth="1"/>
    <col min="11560" max="11560" width="14.42578125" bestFit="1" customWidth="1"/>
    <col min="11561" max="11561" width="14.140625" bestFit="1" customWidth="1"/>
    <col min="11562" max="11563" width="14.85546875" bestFit="1" customWidth="1"/>
    <col min="11564" max="11564" width="14.140625" bestFit="1" customWidth="1"/>
    <col min="11565" max="11565" width="14.5703125" bestFit="1" customWidth="1"/>
    <col min="11566" max="11568" width="14.140625" bestFit="1" customWidth="1"/>
    <col min="11777" max="11777" width="90.7109375" customWidth="1"/>
    <col min="11778" max="11778" width="15.140625" customWidth="1"/>
    <col min="11779" max="11779" width="2.7109375" customWidth="1"/>
    <col min="11780" max="11782" width="14.7109375" customWidth="1"/>
    <col min="11783" max="11783" width="14.42578125" bestFit="1" customWidth="1"/>
    <col min="11784" max="11784" width="14.140625" bestFit="1" customWidth="1"/>
    <col min="11785" max="11786" width="14.85546875" bestFit="1" customWidth="1"/>
    <col min="11787" max="11787" width="14.140625" bestFit="1" customWidth="1"/>
    <col min="11788" max="11788" width="14.5703125" bestFit="1" customWidth="1"/>
    <col min="11789" max="11791" width="14.140625" bestFit="1" customWidth="1"/>
    <col min="11792" max="11793" width="14.7109375" customWidth="1"/>
    <col min="11794" max="11794" width="14.42578125" bestFit="1" customWidth="1"/>
    <col min="11795" max="11797" width="14.85546875" bestFit="1" customWidth="1"/>
    <col min="11798" max="11798" width="14.140625" bestFit="1" customWidth="1"/>
    <col min="11799" max="11799" width="14.5703125" bestFit="1" customWidth="1"/>
    <col min="11800" max="11802" width="14.140625" bestFit="1" customWidth="1"/>
    <col min="11803" max="11804" width="14.7109375" customWidth="1"/>
    <col min="11805" max="11805" width="14.42578125" bestFit="1" customWidth="1"/>
    <col min="11806" max="11808" width="14.85546875" bestFit="1" customWidth="1"/>
    <col min="11809" max="11809" width="14.140625" bestFit="1" customWidth="1"/>
    <col min="11810" max="11810" width="14.5703125" bestFit="1" customWidth="1"/>
    <col min="11811" max="11813" width="14.140625" bestFit="1" customWidth="1"/>
    <col min="11814" max="11815" width="14.7109375" customWidth="1"/>
    <col min="11816" max="11816" width="14.42578125" bestFit="1" customWidth="1"/>
    <col min="11817" max="11817" width="14.140625" bestFit="1" customWidth="1"/>
    <col min="11818" max="11819" width="14.85546875" bestFit="1" customWidth="1"/>
    <col min="11820" max="11820" width="14.140625" bestFit="1" customWidth="1"/>
    <col min="11821" max="11821" width="14.5703125" bestFit="1" customWidth="1"/>
    <col min="11822" max="11824" width="14.140625" bestFit="1" customWidth="1"/>
    <col min="12033" max="12033" width="90.7109375" customWidth="1"/>
    <col min="12034" max="12034" width="15.140625" customWidth="1"/>
    <col min="12035" max="12035" width="2.7109375" customWidth="1"/>
    <col min="12036" max="12038" width="14.7109375" customWidth="1"/>
    <col min="12039" max="12039" width="14.42578125" bestFit="1" customWidth="1"/>
    <col min="12040" max="12040" width="14.140625" bestFit="1" customWidth="1"/>
    <col min="12041" max="12042" width="14.85546875" bestFit="1" customWidth="1"/>
    <col min="12043" max="12043" width="14.140625" bestFit="1" customWidth="1"/>
    <col min="12044" max="12044" width="14.5703125" bestFit="1" customWidth="1"/>
    <col min="12045" max="12047" width="14.140625" bestFit="1" customWidth="1"/>
    <col min="12048" max="12049" width="14.7109375" customWidth="1"/>
    <col min="12050" max="12050" width="14.42578125" bestFit="1" customWidth="1"/>
    <col min="12051" max="12053" width="14.85546875" bestFit="1" customWidth="1"/>
    <col min="12054" max="12054" width="14.140625" bestFit="1" customWidth="1"/>
    <col min="12055" max="12055" width="14.5703125" bestFit="1" customWidth="1"/>
    <col min="12056" max="12058" width="14.140625" bestFit="1" customWidth="1"/>
    <col min="12059" max="12060" width="14.7109375" customWidth="1"/>
    <col min="12061" max="12061" width="14.42578125" bestFit="1" customWidth="1"/>
    <col min="12062" max="12064" width="14.85546875" bestFit="1" customWidth="1"/>
    <col min="12065" max="12065" width="14.140625" bestFit="1" customWidth="1"/>
    <col min="12066" max="12066" width="14.5703125" bestFit="1" customWidth="1"/>
    <col min="12067" max="12069" width="14.140625" bestFit="1" customWidth="1"/>
    <col min="12070" max="12071" width="14.7109375" customWidth="1"/>
    <col min="12072" max="12072" width="14.42578125" bestFit="1" customWidth="1"/>
    <col min="12073" max="12073" width="14.140625" bestFit="1" customWidth="1"/>
    <col min="12074" max="12075" width="14.85546875" bestFit="1" customWidth="1"/>
    <col min="12076" max="12076" width="14.140625" bestFit="1" customWidth="1"/>
    <col min="12077" max="12077" width="14.5703125" bestFit="1" customWidth="1"/>
    <col min="12078" max="12080" width="14.140625" bestFit="1" customWidth="1"/>
    <col min="12289" max="12289" width="90.7109375" customWidth="1"/>
    <col min="12290" max="12290" width="15.140625" customWidth="1"/>
    <col min="12291" max="12291" width="2.7109375" customWidth="1"/>
    <col min="12292" max="12294" width="14.7109375" customWidth="1"/>
    <col min="12295" max="12295" width="14.42578125" bestFit="1" customWidth="1"/>
    <col min="12296" max="12296" width="14.140625" bestFit="1" customWidth="1"/>
    <col min="12297" max="12298" width="14.85546875" bestFit="1" customWidth="1"/>
    <col min="12299" max="12299" width="14.140625" bestFit="1" customWidth="1"/>
    <col min="12300" max="12300" width="14.5703125" bestFit="1" customWidth="1"/>
    <col min="12301" max="12303" width="14.140625" bestFit="1" customWidth="1"/>
    <col min="12304" max="12305" width="14.7109375" customWidth="1"/>
    <col min="12306" max="12306" width="14.42578125" bestFit="1" customWidth="1"/>
    <col min="12307" max="12309" width="14.85546875" bestFit="1" customWidth="1"/>
    <col min="12310" max="12310" width="14.140625" bestFit="1" customWidth="1"/>
    <col min="12311" max="12311" width="14.5703125" bestFit="1" customWidth="1"/>
    <col min="12312" max="12314" width="14.140625" bestFit="1" customWidth="1"/>
    <col min="12315" max="12316" width="14.7109375" customWidth="1"/>
    <col min="12317" max="12317" width="14.42578125" bestFit="1" customWidth="1"/>
    <col min="12318" max="12320" width="14.85546875" bestFit="1" customWidth="1"/>
    <col min="12321" max="12321" width="14.140625" bestFit="1" customWidth="1"/>
    <col min="12322" max="12322" width="14.5703125" bestFit="1" customWidth="1"/>
    <col min="12323" max="12325" width="14.140625" bestFit="1" customWidth="1"/>
    <col min="12326" max="12327" width="14.7109375" customWidth="1"/>
    <col min="12328" max="12328" width="14.42578125" bestFit="1" customWidth="1"/>
    <col min="12329" max="12329" width="14.140625" bestFit="1" customWidth="1"/>
    <col min="12330" max="12331" width="14.85546875" bestFit="1" customWidth="1"/>
    <col min="12332" max="12332" width="14.140625" bestFit="1" customWidth="1"/>
    <col min="12333" max="12333" width="14.5703125" bestFit="1" customWidth="1"/>
    <col min="12334" max="12336" width="14.140625" bestFit="1" customWidth="1"/>
    <col min="12545" max="12545" width="90.7109375" customWidth="1"/>
    <col min="12546" max="12546" width="15.140625" customWidth="1"/>
    <col min="12547" max="12547" width="2.7109375" customWidth="1"/>
    <col min="12548" max="12550" width="14.7109375" customWidth="1"/>
    <col min="12551" max="12551" width="14.42578125" bestFit="1" customWidth="1"/>
    <col min="12552" max="12552" width="14.140625" bestFit="1" customWidth="1"/>
    <col min="12553" max="12554" width="14.85546875" bestFit="1" customWidth="1"/>
    <col min="12555" max="12555" width="14.140625" bestFit="1" customWidth="1"/>
    <col min="12556" max="12556" width="14.5703125" bestFit="1" customWidth="1"/>
    <col min="12557" max="12559" width="14.140625" bestFit="1" customWidth="1"/>
    <col min="12560" max="12561" width="14.7109375" customWidth="1"/>
    <col min="12562" max="12562" width="14.42578125" bestFit="1" customWidth="1"/>
    <col min="12563" max="12565" width="14.85546875" bestFit="1" customWidth="1"/>
    <col min="12566" max="12566" width="14.140625" bestFit="1" customWidth="1"/>
    <col min="12567" max="12567" width="14.5703125" bestFit="1" customWidth="1"/>
    <col min="12568" max="12570" width="14.140625" bestFit="1" customWidth="1"/>
    <col min="12571" max="12572" width="14.7109375" customWidth="1"/>
    <col min="12573" max="12573" width="14.42578125" bestFit="1" customWidth="1"/>
    <col min="12574" max="12576" width="14.85546875" bestFit="1" customWidth="1"/>
    <col min="12577" max="12577" width="14.140625" bestFit="1" customWidth="1"/>
    <col min="12578" max="12578" width="14.5703125" bestFit="1" customWidth="1"/>
    <col min="12579" max="12581" width="14.140625" bestFit="1" customWidth="1"/>
    <col min="12582" max="12583" width="14.7109375" customWidth="1"/>
    <col min="12584" max="12584" width="14.42578125" bestFit="1" customWidth="1"/>
    <col min="12585" max="12585" width="14.140625" bestFit="1" customWidth="1"/>
    <col min="12586" max="12587" width="14.85546875" bestFit="1" customWidth="1"/>
    <col min="12588" max="12588" width="14.140625" bestFit="1" customWidth="1"/>
    <col min="12589" max="12589" width="14.5703125" bestFit="1" customWidth="1"/>
    <col min="12590" max="12592" width="14.140625" bestFit="1" customWidth="1"/>
    <col min="12801" max="12801" width="90.7109375" customWidth="1"/>
    <col min="12802" max="12802" width="15.140625" customWidth="1"/>
    <col min="12803" max="12803" width="2.7109375" customWidth="1"/>
    <col min="12804" max="12806" width="14.7109375" customWidth="1"/>
    <col min="12807" max="12807" width="14.42578125" bestFit="1" customWidth="1"/>
    <col min="12808" max="12808" width="14.140625" bestFit="1" customWidth="1"/>
    <col min="12809" max="12810" width="14.85546875" bestFit="1" customWidth="1"/>
    <col min="12811" max="12811" width="14.140625" bestFit="1" customWidth="1"/>
    <col min="12812" max="12812" width="14.5703125" bestFit="1" customWidth="1"/>
    <col min="12813" max="12815" width="14.140625" bestFit="1" customWidth="1"/>
    <col min="12816" max="12817" width="14.7109375" customWidth="1"/>
    <col min="12818" max="12818" width="14.42578125" bestFit="1" customWidth="1"/>
    <col min="12819" max="12821" width="14.85546875" bestFit="1" customWidth="1"/>
    <col min="12822" max="12822" width="14.140625" bestFit="1" customWidth="1"/>
    <col min="12823" max="12823" width="14.5703125" bestFit="1" customWidth="1"/>
    <col min="12824" max="12826" width="14.140625" bestFit="1" customWidth="1"/>
    <col min="12827" max="12828" width="14.7109375" customWidth="1"/>
    <col min="12829" max="12829" width="14.42578125" bestFit="1" customWidth="1"/>
    <col min="12830" max="12832" width="14.85546875" bestFit="1" customWidth="1"/>
    <col min="12833" max="12833" width="14.140625" bestFit="1" customWidth="1"/>
    <col min="12834" max="12834" width="14.5703125" bestFit="1" customWidth="1"/>
    <col min="12835" max="12837" width="14.140625" bestFit="1" customWidth="1"/>
    <col min="12838" max="12839" width="14.7109375" customWidth="1"/>
    <col min="12840" max="12840" width="14.42578125" bestFit="1" customWidth="1"/>
    <col min="12841" max="12841" width="14.140625" bestFit="1" customWidth="1"/>
    <col min="12842" max="12843" width="14.85546875" bestFit="1" customWidth="1"/>
    <col min="12844" max="12844" width="14.140625" bestFit="1" customWidth="1"/>
    <col min="12845" max="12845" width="14.5703125" bestFit="1" customWidth="1"/>
    <col min="12846" max="12848" width="14.140625" bestFit="1" customWidth="1"/>
    <col min="13057" max="13057" width="90.7109375" customWidth="1"/>
    <col min="13058" max="13058" width="15.140625" customWidth="1"/>
    <col min="13059" max="13059" width="2.7109375" customWidth="1"/>
    <col min="13060" max="13062" width="14.7109375" customWidth="1"/>
    <col min="13063" max="13063" width="14.42578125" bestFit="1" customWidth="1"/>
    <col min="13064" max="13064" width="14.140625" bestFit="1" customWidth="1"/>
    <col min="13065" max="13066" width="14.85546875" bestFit="1" customWidth="1"/>
    <col min="13067" max="13067" width="14.140625" bestFit="1" customWidth="1"/>
    <col min="13068" max="13068" width="14.5703125" bestFit="1" customWidth="1"/>
    <col min="13069" max="13071" width="14.140625" bestFit="1" customWidth="1"/>
    <col min="13072" max="13073" width="14.7109375" customWidth="1"/>
    <col min="13074" max="13074" width="14.42578125" bestFit="1" customWidth="1"/>
    <col min="13075" max="13077" width="14.85546875" bestFit="1" customWidth="1"/>
    <col min="13078" max="13078" width="14.140625" bestFit="1" customWidth="1"/>
    <col min="13079" max="13079" width="14.5703125" bestFit="1" customWidth="1"/>
    <col min="13080" max="13082" width="14.140625" bestFit="1" customWidth="1"/>
    <col min="13083" max="13084" width="14.7109375" customWidth="1"/>
    <col min="13085" max="13085" width="14.42578125" bestFit="1" customWidth="1"/>
    <col min="13086" max="13088" width="14.85546875" bestFit="1" customWidth="1"/>
    <col min="13089" max="13089" width="14.140625" bestFit="1" customWidth="1"/>
    <col min="13090" max="13090" width="14.5703125" bestFit="1" customWidth="1"/>
    <col min="13091" max="13093" width="14.140625" bestFit="1" customWidth="1"/>
    <col min="13094" max="13095" width="14.7109375" customWidth="1"/>
    <col min="13096" max="13096" width="14.42578125" bestFit="1" customWidth="1"/>
    <col min="13097" max="13097" width="14.140625" bestFit="1" customWidth="1"/>
    <col min="13098" max="13099" width="14.85546875" bestFit="1" customWidth="1"/>
    <col min="13100" max="13100" width="14.140625" bestFit="1" customWidth="1"/>
    <col min="13101" max="13101" width="14.5703125" bestFit="1" customWidth="1"/>
    <col min="13102" max="13104" width="14.140625" bestFit="1" customWidth="1"/>
    <col min="13313" max="13313" width="90.7109375" customWidth="1"/>
    <col min="13314" max="13314" width="15.140625" customWidth="1"/>
    <col min="13315" max="13315" width="2.7109375" customWidth="1"/>
    <col min="13316" max="13318" width="14.7109375" customWidth="1"/>
    <col min="13319" max="13319" width="14.42578125" bestFit="1" customWidth="1"/>
    <col min="13320" max="13320" width="14.140625" bestFit="1" customWidth="1"/>
    <col min="13321" max="13322" width="14.85546875" bestFit="1" customWidth="1"/>
    <col min="13323" max="13323" width="14.140625" bestFit="1" customWidth="1"/>
    <col min="13324" max="13324" width="14.5703125" bestFit="1" customWidth="1"/>
    <col min="13325" max="13327" width="14.140625" bestFit="1" customWidth="1"/>
    <col min="13328" max="13329" width="14.7109375" customWidth="1"/>
    <col min="13330" max="13330" width="14.42578125" bestFit="1" customWidth="1"/>
    <col min="13331" max="13333" width="14.85546875" bestFit="1" customWidth="1"/>
    <col min="13334" max="13334" width="14.140625" bestFit="1" customWidth="1"/>
    <col min="13335" max="13335" width="14.5703125" bestFit="1" customWidth="1"/>
    <col min="13336" max="13338" width="14.140625" bestFit="1" customWidth="1"/>
    <col min="13339" max="13340" width="14.7109375" customWidth="1"/>
    <col min="13341" max="13341" width="14.42578125" bestFit="1" customWidth="1"/>
    <col min="13342" max="13344" width="14.85546875" bestFit="1" customWidth="1"/>
    <col min="13345" max="13345" width="14.140625" bestFit="1" customWidth="1"/>
    <col min="13346" max="13346" width="14.5703125" bestFit="1" customWidth="1"/>
    <col min="13347" max="13349" width="14.140625" bestFit="1" customWidth="1"/>
    <col min="13350" max="13351" width="14.7109375" customWidth="1"/>
    <col min="13352" max="13352" width="14.42578125" bestFit="1" customWidth="1"/>
    <col min="13353" max="13353" width="14.140625" bestFit="1" customWidth="1"/>
    <col min="13354" max="13355" width="14.85546875" bestFit="1" customWidth="1"/>
    <col min="13356" max="13356" width="14.140625" bestFit="1" customWidth="1"/>
    <col min="13357" max="13357" width="14.5703125" bestFit="1" customWidth="1"/>
    <col min="13358" max="13360" width="14.140625" bestFit="1" customWidth="1"/>
    <col min="13569" max="13569" width="90.7109375" customWidth="1"/>
    <col min="13570" max="13570" width="15.140625" customWidth="1"/>
    <col min="13571" max="13571" width="2.7109375" customWidth="1"/>
    <col min="13572" max="13574" width="14.7109375" customWidth="1"/>
    <col min="13575" max="13575" width="14.42578125" bestFit="1" customWidth="1"/>
    <col min="13576" max="13576" width="14.140625" bestFit="1" customWidth="1"/>
    <col min="13577" max="13578" width="14.85546875" bestFit="1" customWidth="1"/>
    <col min="13579" max="13579" width="14.140625" bestFit="1" customWidth="1"/>
    <col min="13580" max="13580" width="14.5703125" bestFit="1" customWidth="1"/>
    <col min="13581" max="13583" width="14.140625" bestFit="1" customWidth="1"/>
    <col min="13584" max="13585" width="14.7109375" customWidth="1"/>
    <col min="13586" max="13586" width="14.42578125" bestFit="1" customWidth="1"/>
    <col min="13587" max="13589" width="14.85546875" bestFit="1" customWidth="1"/>
    <col min="13590" max="13590" width="14.140625" bestFit="1" customWidth="1"/>
    <col min="13591" max="13591" width="14.5703125" bestFit="1" customWidth="1"/>
    <col min="13592" max="13594" width="14.140625" bestFit="1" customWidth="1"/>
    <col min="13595" max="13596" width="14.7109375" customWidth="1"/>
    <col min="13597" max="13597" width="14.42578125" bestFit="1" customWidth="1"/>
    <col min="13598" max="13600" width="14.85546875" bestFit="1" customWidth="1"/>
    <col min="13601" max="13601" width="14.140625" bestFit="1" customWidth="1"/>
    <col min="13602" max="13602" width="14.5703125" bestFit="1" customWidth="1"/>
    <col min="13603" max="13605" width="14.140625" bestFit="1" customWidth="1"/>
    <col min="13606" max="13607" width="14.7109375" customWidth="1"/>
    <col min="13608" max="13608" width="14.42578125" bestFit="1" customWidth="1"/>
    <col min="13609" max="13609" width="14.140625" bestFit="1" customWidth="1"/>
    <col min="13610" max="13611" width="14.85546875" bestFit="1" customWidth="1"/>
    <col min="13612" max="13612" width="14.140625" bestFit="1" customWidth="1"/>
    <col min="13613" max="13613" width="14.5703125" bestFit="1" customWidth="1"/>
    <col min="13614" max="13616" width="14.140625" bestFit="1" customWidth="1"/>
    <col min="13825" max="13825" width="90.7109375" customWidth="1"/>
    <col min="13826" max="13826" width="15.140625" customWidth="1"/>
    <col min="13827" max="13827" width="2.7109375" customWidth="1"/>
    <col min="13828" max="13830" width="14.7109375" customWidth="1"/>
    <col min="13831" max="13831" width="14.42578125" bestFit="1" customWidth="1"/>
    <col min="13832" max="13832" width="14.140625" bestFit="1" customWidth="1"/>
    <col min="13833" max="13834" width="14.85546875" bestFit="1" customWidth="1"/>
    <col min="13835" max="13835" width="14.140625" bestFit="1" customWidth="1"/>
    <col min="13836" max="13836" width="14.5703125" bestFit="1" customWidth="1"/>
    <col min="13837" max="13839" width="14.140625" bestFit="1" customWidth="1"/>
    <col min="13840" max="13841" width="14.7109375" customWidth="1"/>
    <col min="13842" max="13842" width="14.42578125" bestFit="1" customWidth="1"/>
    <col min="13843" max="13845" width="14.85546875" bestFit="1" customWidth="1"/>
    <col min="13846" max="13846" width="14.140625" bestFit="1" customWidth="1"/>
    <col min="13847" max="13847" width="14.5703125" bestFit="1" customWidth="1"/>
    <col min="13848" max="13850" width="14.140625" bestFit="1" customWidth="1"/>
    <col min="13851" max="13852" width="14.7109375" customWidth="1"/>
    <col min="13853" max="13853" width="14.42578125" bestFit="1" customWidth="1"/>
    <col min="13854" max="13856" width="14.85546875" bestFit="1" customWidth="1"/>
    <col min="13857" max="13857" width="14.140625" bestFit="1" customWidth="1"/>
    <col min="13858" max="13858" width="14.5703125" bestFit="1" customWidth="1"/>
    <col min="13859" max="13861" width="14.140625" bestFit="1" customWidth="1"/>
    <col min="13862" max="13863" width="14.7109375" customWidth="1"/>
    <col min="13864" max="13864" width="14.42578125" bestFit="1" customWidth="1"/>
    <col min="13865" max="13865" width="14.140625" bestFit="1" customWidth="1"/>
    <col min="13866" max="13867" width="14.85546875" bestFit="1" customWidth="1"/>
    <col min="13868" max="13868" width="14.140625" bestFit="1" customWidth="1"/>
    <col min="13869" max="13869" width="14.5703125" bestFit="1" customWidth="1"/>
    <col min="13870" max="13872" width="14.140625" bestFit="1" customWidth="1"/>
    <col min="14081" max="14081" width="90.7109375" customWidth="1"/>
    <col min="14082" max="14082" width="15.140625" customWidth="1"/>
    <col min="14083" max="14083" width="2.7109375" customWidth="1"/>
    <col min="14084" max="14086" width="14.7109375" customWidth="1"/>
    <col min="14087" max="14087" width="14.42578125" bestFit="1" customWidth="1"/>
    <col min="14088" max="14088" width="14.140625" bestFit="1" customWidth="1"/>
    <col min="14089" max="14090" width="14.85546875" bestFit="1" customWidth="1"/>
    <col min="14091" max="14091" width="14.140625" bestFit="1" customWidth="1"/>
    <col min="14092" max="14092" width="14.5703125" bestFit="1" customWidth="1"/>
    <col min="14093" max="14095" width="14.140625" bestFit="1" customWidth="1"/>
    <col min="14096" max="14097" width="14.7109375" customWidth="1"/>
    <col min="14098" max="14098" width="14.42578125" bestFit="1" customWidth="1"/>
    <col min="14099" max="14101" width="14.85546875" bestFit="1" customWidth="1"/>
    <col min="14102" max="14102" width="14.140625" bestFit="1" customWidth="1"/>
    <col min="14103" max="14103" width="14.5703125" bestFit="1" customWidth="1"/>
    <col min="14104" max="14106" width="14.140625" bestFit="1" customWidth="1"/>
    <col min="14107" max="14108" width="14.7109375" customWidth="1"/>
    <col min="14109" max="14109" width="14.42578125" bestFit="1" customWidth="1"/>
    <col min="14110" max="14112" width="14.85546875" bestFit="1" customWidth="1"/>
    <col min="14113" max="14113" width="14.140625" bestFit="1" customWidth="1"/>
    <col min="14114" max="14114" width="14.5703125" bestFit="1" customWidth="1"/>
    <col min="14115" max="14117" width="14.140625" bestFit="1" customWidth="1"/>
    <col min="14118" max="14119" width="14.7109375" customWidth="1"/>
    <col min="14120" max="14120" width="14.42578125" bestFit="1" customWidth="1"/>
    <col min="14121" max="14121" width="14.140625" bestFit="1" customWidth="1"/>
    <col min="14122" max="14123" width="14.85546875" bestFit="1" customWidth="1"/>
    <col min="14124" max="14124" width="14.140625" bestFit="1" customWidth="1"/>
    <col min="14125" max="14125" width="14.5703125" bestFit="1" customWidth="1"/>
    <col min="14126" max="14128" width="14.140625" bestFit="1" customWidth="1"/>
    <col min="14337" max="14337" width="90.7109375" customWidth="1"/>
    <col min="14338" max="14338" width="15.140625" customWidth="1"/>
    <col min="14339" max="14339" width="2.7109375" customWidth="1"/>
    <col min="14340" max="14342" width="14.7109375" customWidth="1"/>
    <col min="14343" max="14343" width="14.42578125" bestFit="1" customWidth="1"/>
    <col min="14344" max="14344" width="14.140625" bestFit="1" customWidth="1"/>
    <col min="14345" max="14346" width="14.85546875" bestFit="1" customWidth="1"/>
    <col min="14347" max="14347" width="14.140625" bestFit="1" customWidth="1"/>
    <col min="14348" max="14348" width="14.5703125" bestFit="1" customWidth="1"/>
    <col min="14349" max="14351" width="14.140625" bestFit="1" customWidth="1"/>
    <col min="14352" max="14353" width="14.7109375" customWidth="1"/>
    <col min="14354" max="14354" width="14.42578125" bestFit="1" customWidth="1"/>
    <col min="14355" max="14357" width="14.85546875" bestFit="1" customWidth="1"/>
    <col min="14358" max="14358" width="14.140625" bestFit="1" customWidth="1"/>
    <col min="14359" max="14359" width="14.5703125" bestFit="1" customWidth="1"/>
    <col min="14360" max="14362" width="14.140625" bestFit="1" customWidth="1"/>
    <col min="14363" max="14364" width="14.7109375" customWidth="1"/>
    <col min="14365" max="14365" width="14.42578125" bestFit="1" customWidth="1"/>
    <col min="14366" max="14368" width="14.85546875" bestFit="1" customWidth="1"/>
    <col min="14369" max="14369" width="14.140625" bestFit="1" customWidth="1"/>
    <col min="14370" max="14370" width="14.5703125" bestFit="1" customWidth="1"/>
    <col min="14371" max="14373" width="14.140625" bestFit="1" customWidth="1"/>
    <col min="14374" max="14375" width="14.7109375" customWidth="1"/>
    <col min="14376" max="14376" width="14.42578125" bestFit="1" customWidth="1"/>
    <col min="14377" max="14377" width="14.140625" bestFit="1" customWidth="1"/>
    <col min="14378" max="14379" width="14.85546875" bestFit="1" customWidth="1"/>
    <col min="14380" max="14380" width="14.140625" bestFit="1" customWidth="1"/>
    <col min="14381" max="14381" width="14.5703125" bestFit="1" customWidth="1"/>
    <col min="14382" max="14384" width="14.140625" bestFit="1" customWidth="1"/>
    <col min="14593" max="14593" width="90.7109375" customWidth="1"/>
    <col min="14594" max="14594" width="15.140625" customWidth="1"/>
    <col min="14595" max="14595" width="2.7109375" customWidth="1"/>
    <col min="14596" max="14598" width="14.7109375" customWidth="1"/>
    <col min="14599" max="14599" width="14.42578125" bestFit="1" customWidth="1"/>
    <col min="14600" max="14600" width="14.140625" bestFit="1" customWidth="1"/>
    <col min="14601" max="14602" width="14.85546875" bestFit="1" customWidth="1"/>
    <col min="14603" max="14603" width="14.140625" bestFit="1" customWidth="1"/>
    <col min="14604" max="14604" width="14.5703125" bestFit="1" customWidth="1"/>
    <col min="14605" max="14607" width="14.140625" bestFit="1" customWidth="1"/>
    <col min="14608" max="14609" width="14.7109375" customWidth="1"/>
    <col min="14610" max="14610" width="14.42578125" bestFit="1" customWidth="1"/>
    <col min="14611" max="14613" width="14.85546875" bestFit="1" customWidth="1"/>
    <col min="14614" max="14614" width="14.140625" bestFit="1" customWidth="1"/>
    <col min="14615" max="14615" width="14.5703125" bestFit="1" customWidth="1"/>
    <col min="14616" max="14618" width="14.140625" bestFit="1" customWidth="1"/>
    <col min="14619" max="14620" width="14.7109375" customWidth="1"/>
    <col min="14621" max="14621" width="14.42578125" bestFit="1" customWidth="1"/>
    <col min="14622" max="14624" width="14.85546875" bestFit="1" customWidth="1"/>
    <col min="14625" max="14625" width="14.140625" bestFit="1" customWidth="1"/>
    <col min="14626" max="14626" width="14.5703125" bestFit="1" customWidth="1"/>
    <col min="14627" max="14629" width="14.140625" bestFit="1" customWidth="1"/>
    <col min="14630" max="14631" width="14.7109375" customWidth="1"/>
    <col min="14632" max="14632" width="14.42578125" bestFit="1" customWidth="1"/>
    <col min="14633" max="14633" width="14.140625" bestFit="1" customWidth="1"/>
    <col min="14634" max="14635" width="14.85546875" bestFit="1" customWidth="1"/>
    <col min="14636" max="14636" width="14.140625" bestFit="1" customWidth="1"/>
    <col min="14637" max="14637" width="14.5703125" bestFit="1" customWidth="1"/>
    <col min="14638" max="14640" width="14.140625" bestFit="1" customWidth="1"/>
    <col min="14849" max="14849" width="90.7109375" customWidth="1"/>
    <col min="14850" max="14850" width="15.140625" customWidth="1"/>
    <col min="14851" max="14851" width="2.7109375" customWidth="1"/>
    <col min="14852" max="14854" width="14.7109375" customWidth="1"/>
    <col min="14855" max="14855" width="14.42578125" bestFit="1" customWidth="1"/>
    <col min="14856" max="14856" width="14.140625" bestFit="1" customWidth="1"/>
    <col min="14857" max="14858" width="14.85546875" bestFit="1" customWidth="1"/>
    <col min="14859" max="14859" width="14.140625" bestFit="1" customWidth="1"/>
    <col min="14860" max="14860" width="14.5703125" bestFit="1" customWidth="1"/>
    <col min="14861" max="14863" width="14.140625" bestFit="1" customWidth="1"/>
    <col min="14864" max="14865" width="14.7109375" customWidth="1"/>
    <col min="14866" max="14866" width="14.42578125" bestFit="1" customWidth="1"/>
    <col min="14867" max="14869" width="14.85546875" bestFit="1" customWidth="1"/>
    <col min="14870" max="14870" width="14.140625" bestFit="1" customWidth="1"/>
    <col min="14871" max="14871" width="14.5703125" bestFit="1" customWidth="1"/>
    <col min="14872" max="14874" width="14.140625" bestFit="1" customWidth="1"/>
    <col min="14875" max="14876" width="14.7109375" customWidth="1"/>
    <col min="14877" max="14877" width="14.42578125" bestFit="1" customWidth="1"/>
    <col min="14878" max="14880" width="14.85546875" bestFit="1" customWidth="1"/>
    <col min="14881" max="14881" width="14.140625" bestFit="1" customWidth="1"/>
    <col min="14882" max="14882" width="14.5703125" bestFit="1" customWidth="1"/>
    <col min="14883" max="14885" width="14.140625" bestFit="1" customWidth="1"/>
    <col min="14886" max="14887" width="14.7109375" customWidth="1"/>
    <col min="14888" max="14888" width="14.42578125" bestFit="1" customWidth="1"/>
    <col min="14889" max="14889" width="14.140625" bestFit="1" customWidth="1"/>
    <col min="14890" max="14891" width="14.85546875" bestFit="1" customWidth="1"/>
    <col min="14892" max="14892" width="14.140625" bestFit="1" customWidth="1"/>
    <col min="14893" max="14893" width="14.5703125" bestFit="1" customWidth="1"/>
    <col min="14894" max="14896" width="14.140625" bestFit="1" customWidth="1"/>
    <col min="15105" max="15105" width="90.7109375" customWidth="1"/>
    <col min="15106" max="15106" width="15.140625" customWidth="1"/>
    <col min="15107" max="15107" width="2.7109375" customWidth="1"/>
    <col min="15108" max="15110" width="14.7109375" customWidth="1"/>
    <col min="15111" max="15111" width="14.42578125" bestFit="1" customWidth="1"/>
    <col min="15112" max="15112" width="14.140625" bestFit="1" customWidth="1"/>
    <col min="15113" max="15114" width="14.85546875" bestFit="1" customWidth="1"/>
    <col min="15115" max="15115" width="14.140625" bestFit="1" customWidth="1"/>
    <col min="15116" max="15116" width="14.5703125" bestFit="1" customWidth="1"/>
    <col min="15117" max="15119" width="14.140625" bestFit="1" customWidth="1"/>
    <col min="15120" max="15121" width="14.7109375" customWidth="1"/>
    <col min="15122" max="15122" width="14.42578125" bestFit="1" customWidth="1"/>
    <col min="15123" max="15125" width="14.85546875" bestFit="1" customWidth="1"/>
    <col min="15126" max="15126" width="14.140625" bestFit="1" customWidth="1"/>
    <col min="15127" max="15127" width="14.5703125" bestFit="1" customWidth="1"/>
    <col min="15128" max="15130" width="14.140625" bestFit="1" customWidth="1"/>
    <col min="15131" max="15132" width="14.7109375" customWidth="1"/>
    <col min="15133" max="15133" width="14.42578125" bestFit="1" customWidth="1"/>
    <col min="15134" max="15136" width="14.85546875" bestFit="1" customWidth="1"/>
    <col min="15137" max="15137" width="14.140625" bestFit="1" customWidth="1"/>
    <col min="15138" max="15138" width="14.5703125" bestFit="1" customWidth="1"/>
    <col min="15139" max="15141" width="14.140625" bestFit="1" customWidth="1"/>
    <col min="15142" max="15143" width="14.7109375" customWidth="1"/>
    <col min="15144" max="15144" width="14.42578125" bestFit="1" customWidth="1"/>
    <col min="15145" max="15145" width="14.140625" bestFit="1" customWidth="1"/>
    <col min="15146" max="15147" width="14.85546875" bestFit="1" customWidth="1"/>
    <col min="15148" max="15148" width="14.140625" bestFit="1" customWidth="1"/>
    <col min="15149" max="15149" width="14.5703125" bestFit="1" customWidth="1"/>
    <col min="15150" max="15152" width="14.140625" bestFit="1" customWidth="1"/>
    <col min="15361" max="15361" width="90.7109375" customWidth="1"/>
    <col min="15362" max="15362" width="15.140625" customWidth="1"/>
    <col min="15363" max="15363" width="2.7109375" customWidth="1"/>
    <col min="15364" max="15366" width="14.7109375" customWidth="1"/>
    <col min="15367" max="15367" width="14.42578125" bestFit="1" customWidth="1"/>
    <col min="15368" max="15368" width="14.140625" bestFit="1" customWidth="1"/>
    <col min="15369" max="15370" width="14.85546875" bestFit="1" customWidth="1"/>
    <col min="15371" max="15371" width="14.140625" bestFit="1" customWidth="1"/>
    <col min="15372" max="15372" width="14.5703125" bestFit="1" customWidth="1"/>
    <col min="15373" max="15375" width="14.140625" bestFit="1" customWidth="1"/>
    <col min="15376" max="15377" width="14.7109375" customWidth="1"/>
    <col min="15378" max="15378" width="14.42578125" bestFit="1" customWidth="1"/>
    <col min="15379" max="15381" width="14.85546875" bestFit="1" customWidth="1"/>
    <col min="15382" max="15382" width="14.140625" bestFit="1" customWidth="1"/>
    <col min="15383" max="15383" width="14.5703125" bestFit="1" customWidth="1"/>
    <col min="15384" max="15386" width="14.140625" bestFit="1" customWidth="1"/>
    <col min="15387" max="15388" width="14.7109375" customWidth="1"/>
    <col min="15389" max="15389" width="14.42578125" bestFit="1" customWidth="1"/>
    <col min="15390" max="15392" width="14.85546875" bestFit="1" customWidth="1"/>
    <col min="15393" max="15393" width="14.140625" bestFit="1" customWidth="1"/>
    <col min="15394" max="15394" width="14.5703125" bestFit="1" customWidth="1"/>
    <col min="15395" max="15397" width="14.140625" bestFit="1" customWidth="1"/>
    <col min="15398" max="15399" width="14.7109375" customWidth="1"/>
    <col min="15400" max="15400" width="14.42578125" bestFit="1" customWidth="1"/>
    <col min="15401" max="15401" width="14.140625" bestFit="1" customWidth="1"/>
    <col min="15402" max="15403" width="14.85546875" bestFit="1" customWidth="1"/>
    <col min="15404" max="15404" width="14.140625" bestFit="1" customWidth="1"/>
    <col min="15405" max="15405" width="14.5703125" bestFit="1" customWidth="1"/>
    <col min="15406" max="15408" width="14.140625" bestFit="1" customWidth="1"/>
    <col min="15617" max="15617" width="90.7109375" customWidth="1"/>
    <col min="15618" max="15618" width="15.140625" customWidth="1"/>
    <col min="15619" max="15619" width="2.7109375" customWidth="1"/>
    <col min="15620" max="15622" width="14.7109375" customWidth="1"/>
    <col min="15623" max="15623" width="14.42578125" bestFit="1" customWidth="1"/>
    <col min="15624" max="15624" width="14.140625" bestFit="1" customWidth="1"/>
    <col min="15625" max="15626" width="14.85546875" bestFit="1" customWidth="1"/>
    <col min="15627" max="15627" width="14.140625" bestFit="1" customWidth="1"/>
    <col min="15628" max="15628" width="14.5703125" bestFit="1" customWidth="1"/>
    <col min="15629" max="15631" width="14.140625" bestFit="1" customWidth="1"/>
    <col min="15632" max="15633" width="14.7109375" customWidth="1"/>
    <col min="15634" max="15634" width="14.42578125" bestFit="1" customWidth="1"/>
    <col min="15635" max="15637" width="14.85546875" bestFit="1" customWidth="1"/>
    <col min="15638" max="15638" width="14.140625" bestFit="1" customWidth="1"/>
    <col min="15639" max="15639" width="14.5703125" bestFit="1" customWidth="1"/>
    <col min="15640" max="15642" width="14.140625" bestFit="1" customWidth="1"/>
    <col min="15643" max="15644" width="14.7109375" customWidth="1"/>
    <col min="15645" max="15645" width="14.42578125" bestFit="1" customWidth="1"/>
    <col min="15646" max="15648" width="14.85546875" bestFit="1" customWidth="1"/>
    <col min="15649" max="15649" width="14.140625" bestFit="1" customWidth="1"/>
    <col min="15650" max="15650" width="14.5703125" bestFit="1" customWidth="1"/>
    <col min="15651" max="15653" width="14.140625" bestFit="1" customWidth="1"/>
    <col min="15654" max="15655" width="14.7109375" customWidth="1"/>
    <col min="15656" max="15656" width="14.42578125" bestFit="1" customWidth="1"/>
    <col min="15657" max="15657" width="14.140625" bestFit="1" customWidth="1"/>
    <col min="15658" max="15659" width="14.85546875" bestFit="1" customWidth="1"/>
    <col min="15660" max="15660" width="14.140625" bestFit="1" customWidth="1"/>
    <col min="15661" max="15661" width="14.5703125" bestFit="1" customWidth="1"/>
    <col min="15662" max="15664" width="14.140625" bestFit="1" customWidth="1"/>
    <col min="15873" max="15873" width="90.7109375" customWidth="1"/>
    <col min="15874" max="15874" width="15.140625" customWidth="1"/>
    <col min="15875" max="15875" width="2.7109375" customWidth="1"/>
    <col min="15876" max="15878" width="14.7109375" customWidth="1"/>
    <col min="15879" max="15879" width="14.42578125" bestFit="1" customWidth="1"/>
    <col min="15880" max="15880" width="14.140625" bestFit="1" customWidth="1"/>
    <col min="15881" max="15882" width="14.85546875" bestFit="1" customWidth="1"/>
    <col min="15883" max="15883" width="14.140625" bestFit="1" customWidth="1"/>
    <col min="15884" max="15884" width="14.5703125" bestFit="1" customWidth="1"/>
    <col min="15885" max="15887" width="14.140625" bestFit="1" customWidth="1"/>
    <col min="15888" max="15889" width="14.7109375" customWidth="1"/>
    <col min="15890" max="15890" width="14.42578125" bestFit="1" customWidth="1"/>
    <col min="15891" max="15893" width="14.85546875" bestFit="1" customWidth="1"/>
    <col min="15894" max="15894" width="14.140625" bestFit="1" customWidth="1"/>
    <col min="15895" max="15895" width="14.5703125" bestFit="1" customWidth="1"/>
    <col min="15896" max="15898" width="14.140625" bestFit="1" customWidth="1"/>
    <col min="15899" max="15900" width="14.7109375" customWidth="1"/>
    <col min="15901" max="15901" width="14.42578125" bestFit="1" customWidth="1"/>
    <col min="15902" max="15904" width="14.85546875" bestFit="1" customWidth="1"/>
    <col min="15905" max="15905" width="14.140625" bestFit="1" customWidth="1"/>
    <col min="15906" max="15906" width="14.5703125" bestFit="1" customWidth="1"/>
    <col min="15907" max="15909" width="14.140625" bestFit="1" customWidth="1"/>
    <col min="15910" max="15911" width="14.7109375" customWidth="1"/>
    <col min="15912" max="15912" width="14.42578125" bestFit="1" customWidth="1"/>
    <col min="15913" max="15913" width="14.140625" bestFit="1" customWidth="1"/>
    <col min="15914" max="15915" width="14.85546875" bestFit="1" customWidth="1"/>
    <col min="15916" max="15916" width="14.140625" bestFit="1" customWidth="1"/>
    <col min="15917" max="15917" width="14.5703125" bestFit="1" customWidth="1"/>
    <col min="15918" max="15920" width="14.140625" bestFit="1" customWidth="1"/>
    <col min="16129" max="16129" width="90.7109375" customWidth="1"/>
    <col min="16130" max="16130" width="15.140625" customWidth="1"/>
    <col min="16131" max="16131" width="2.7109375" customWidth="1"/>
    <col min="16132" max="16134" width="14.7109375" customWidth="1"/>
    <col min="16135" max="16135" width="14.42578125" bestFit="1" customWidth="1"/>
    <col min="16136" max="16136" width="14.140625" bestFit="1" customWidth="1"/>
    <col min="16137" max="16138" width="14.85546875" bestFit="1" customWidth="1"/>
    <col min="16139" max="16139" width="14.140625" bestFit="1" customWidth="1"/>
    <col min="16140" max="16140" width="14.5703125" bestFit="1" customWidth="1"/>
    <col min="16141" max="16143" width="14.140625" bestFit="1" customWidth="1"/>
    <col min="16144" max="16145" width="14.7109375" customWidth="1"/>
    <col min="16146" max="16146" width="14.42578125" bestFit="1" customWidth="1"/>
    <col min="16147" max="16149" width="14.85546875" bestFit="1" customWidth="1"/>
    <col min="16150" max="16150" width="14.140625" bestFit="1" customWidth="1"/>
    <col min="16151" max="16151" width="14.5703125" bestFit="1" customWidth="1"/>
    <col min="16152" max="16154" width="14.140625" bestFit="1" customWidth="1"/>
    <col min="16155" max="16156" width="14.7109375" customWidth="1"/>
    <col min="16157" max="16157" width="14.42578125" bestFit="1" customWidth="1"/>
    <col min="16158" max="16160" width="14.85546875" bestFit="1" customWidth="1"/>
    <col min="16161" max="16161" width="14.140625" bestFit="1" customWidth="1"/>
    <col min="16162" max="16162" width="14.5703125" bestFit="1" customWidth="1"/>
    <col min="16163" max="16165" width="14.140625" bestFit="1" customWidth="1"/>
    <col min="16166" max="16167" width="14.7109375" customWidth="1"/>
    <col min="16168" max="16168" width="14.42578125" bestFit="1" customWidth="1"/>
    <col min="16169" max="16169" width="14.140625" bestFit="1" customWidth="1"/>
    <col min="16170" max="16171" width="14.85546875" bestFit="1" customWidth="1"/>
    <col min="16172" max="16172" width="14.140625" bestFit="1" customWidth="1"/>
    <col min="16173" max="16173" width="14.5703125" bestFit="1" customWidth="1"/>
    <col min="16174" max="16176" width="14.140625" bestFit="1" customWidth="1"/>
  </cols>
  <sheetData>
    <row r="1" spans="1:48" ht="22.5">
      <c r="A1" s="247" t="s">
        <v>353</v>
      </c>
      <c r="B1" s="248"/>
      <c r="C1" s="249"/>
    </row>
    <row r="2" spans="1:48" ht="15.75">
      <c r="A2" s="250" t="str">
        <f>CONCATENATE("Vigente a partir del ",TEXT(Fecha,"dd/mmm/yyyy"))</f>
        <v>Vigente a partir del 04/May/2025</v>
      </c>
      <c r="B2" s="251"/>
      <c r="C2" s="251"/>
    </row>
    <row r="3" spans="1:48" ht="36">
      <c r="A3" s="252" t="s">
        <v>49</v>
      </c>
      <c r="B3" s="253">
        <v>45781</v>
      </c>
      <c r="C3" s="254"/>
      <c r="D3" s="255">
        <v>45170</v>
      </c>
      <c r="E3" s="255">
        <v>45173</v>
      </c>
      <c r="F3" s="1267">
        <v>45203</v>
      </c>
      <c r="G3" s="255">
        <v>45234</v>
      </c>
      <c r="H3" s="255">
        <v>45264</v>
      </c>
      <c r="I3" s="255">
        <v>45326</v>
      </c>
      <c r="J3" s="255">
        <v>45416</v>
      </c>
      <c r="K3" s="255">
        <v>45508</v>
      </c>
      <c r="L3" s="255">
        <v>45600</v>
      </c>
      <c r="M3" s="255" t="s">
        <v>751</v>
      </c>
      <c r="N3" s="255">
        <v>45692</v>
      </c>
      <c r="O3" s="255">
        <v>45781</v>
      </c>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row>
    <row r="4" spans="1:48" ht="18">
      <c r="A4" s="256" t="s">
        <v>376</v>
      </c>
      <c r="B4" s="257"/>
      <c r="C4" s="258"/>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c r="AG4" s="257"/>
      <c r="AH4" s="257"/>
      <c r="AI4" s="257"/>
      <c r="AJ4" s="257"/>
      <c r="AK4" s="257"/>
      <c r="AL4" s="257"/>
      <c r="AM4" s="257"/>
      <c r="AN4" s="257"/>
      <c r="AO4" s="257"/>
      <c r="AP4" s="257"/>
      <c r="AQ4" s="257"/>
      <c r="AR4" s="257"/>
      <c r="AS4" s="257"/>
      <c r="AT4" s="257"/>
      <c r="AU4" s="257"/>
      <c r="AV4" s="257"/>
    </row>
    <row r="5" spans="1:48" ht="18">
      <c r="A5" s="259" t="s">
        <v>354</v>
      </c>
      <c r="B5" s="260"/>
      <c r="C5" s="258"/>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row>
    <row r="6" spans="1:48" ht="18">
      <c r="A6" s="261" t="s">
        <v>355</v>
      </c>
      <c r="B6" s="260"/>
      <c r="C6" s="258"/>
      <c r="D6" s="260"/>
      <c r="E6" s="260"/>
      <c r="F6" s="260"/>
      <c r="G6" s="260"/>
      <c r="H6" s="260"/>
      <c r="I6" s="260"/>
      <c r="J6" s="260"/>
      <c r="K6" s="260"/>
      <c r="L6" s="260"/>
      <c r="M6" s="260"/>
      <c r="N6" s="260"/>
      <c r="O6" s="260"/>
      <c r="P6" s="260"/>
      <c r="Q6" s="260"/>
      <c r="R6" s="260"/>
      <c r="S6" s="260"/>
      <c r="T6" s="260"/>
      <c r="U6" s="260"/>
      <c r="V6" s="260"/>
      <c r="W6" s="260"/>
      <c r="X6" s="260"/>
      <c r="Y6" s="260"/>
      <c r="Z6" s="260"/>
      <c r="AA6" s="260"/>
      <c r="AB6" s="260"/>
      <c r="AC6" s="260"/>
      <c r="AD6" s="260"/>
      <c r="AE6" s="260"/>
      <c r="AF6" s="260"/>
      <c r="AG6" s="260"/>
      <c r="AH6" s="260"/>
      <c r="AI6" s="260"/>
      <c r="AJ6" s="260"/>
      <c r="AK6" s="260"/>
      <c r="AL6" s="260"/>
      <c r="AM6" s="260"/>
      <c r="AN6" s="260"/>
      <c r="AO6" s="260"/>
      <c r="AP6" s="260"/>
      <c r="AQ6" s="260"/>
      <c r="AR6" s="260"/>
      <c r="AS6" s="260"/>
      <c r="AT6" s="260"/>
      <c r="AU6" s="260"/>
      <c r="AV6" s="260"/>
    </row>
    <row r="7" spans="1:48" ht="18">
      <c r="A7" s="262" t="s">
        <v>356</v>
      </c>
      <c r="B7" s="263">
        <f>HLOOKUP(Fecha,$D$3:$AE$20,5,FALSE)</f>
        <v>0.96789999999999998</v>
      </c>
      <c r="C7" s="258"/>
      <c r="D7" s="264">
        <v>1</v>
      </c>
      <c r="E7" s="1262">
        <v>0.97440000000000004</v>
      </c>
      <c r="F7" s="264">
        <v>0.98870000000000002</v>
      </c>
      <c r="G7" s="722">
        <v>0.99739999999999995</v>
      </c>
      <c r="H7" s="264">
        <v>0.97870000000000001</v>
      </c>
      <c r="I7" s="264">
        <v>0.98170000000000002</v>
      </c>
      <c r="J7" s="264">
        <v>0.97150000000000003</v>
      </c>
      <c r="K7" s="264">
        <v>0.97170000000000001</v>
      </c>
      <c r="L7" s="264">
        <v>0.97760000000000002</v>
      </c>
      <c r="M7" s="264">
        <v>0.97740000000000005</v>
      </c>
      <c r="N7" s="264">
        <v>0.97399999999999998</v>
      </c>
      <c r="O7" s="264">
        <v>0.96789999999999998</v>
      </c>
      <c r="P7" s="264"/>
      <c r="Q7" s="264"/>
      <c r="R7" s="264"/>
      <c r="S7" s="264"/>
      <c r="T7" s="264"/>
      <c r="U7" s="264"/>
      <c r="V7" s="264"/>
      <c r="W7" s="264"/>
      <c r="X7" s="722"/>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row>
    <row r="8" spans="1:48" ht="18">
      <c r="A8" s="262" t="s">
        <v>357</v>
      </c>
      <c r="B8" s="263">
        <f>HLOOKUP(Fecha,$D$3:$AE$20,6,FALSE)</f>
        <v>0.97150000000000003</v>
      </c>
      <c r="C8" s="258"/>
      <c r="D8" s="264">
        <v>1</v>
      </c>
      <c r="E8" s="1262">
        <v>0.96209999999999996</v>
      </c>
      <c r="F8" s="264">
        <v>0.98070000000000002</v>
      </c>
      <c r="G8" s="722">
        <v>0.99099999999999999</v>
      </c>
      <c r="H8" s="264">
        <v>0.9698</v>
      </c>
      <c r="I8" s="264">
        <v>0.97829999999999995</v>
      </c>
      <c r="J8" s="264">
        <v>0.96440000000000003</v>
      </c>
      <c r="K8" s="264">
        <v>0.9667</v>
      </c>
      <c r="L8" s="264">
        <v>0.97970000000000002</v>
      </c>
      <c r="M8" s="264">
        <v>0.97899999999999998</v>
      </c>
      <c r="N8" s="264">
        <v>0.97670000000000001</v>
      </c>
      <c r="O8" s="264">
        <v>0.97150000000000003</v>
      </c>
      <c r="P8" s="264"/>
      <c r="Q8" s="264"/>
      <c r="R8" s="264"/>
      <c r="S8" s="264"/>
      <c r="T8" s="264"/>
      <c r="U8" s="264"/>
      <c r="V8" s="264"/>
      <c r="W8" s="264"/>
      <c r="X8" s="722"/>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row>
    <row r="9" spans="1:48" ht="18">
      <c r="A9" s="262" t="s">
        <v>358</v>
      </c>
      <c r="B9" s="263">
        <f>HLOOKUP(Fecha,$D$3:$AE$20,7,FALSE)</f>
        <v>0.96509999999999996</v>
      </c>
      <c r="C9" s="258"/>
      <c r="D9" s="264">
        <v>1</v>
      </c>
      <c r="E9" s="1262">
        <v>0.97499999999999998</v>
      </c>
      <c r="F9" s="264">
        <v>0.99550000000000005</v>
      </c>
      <c r="G9" s="722">
        <v>1.0058</v>
      </c>
      <c r="H9" s="264">
        <v>0.98260000000000003</v>
      </c>
      <c r="I9" s="264">
        <v>0.99380000000000002</v>
      </c>
      <c r="J9" s="264">
        <v>0.98180000000000001</v>
      </c>
      <c r="K9" s="264">
        <v>0.97640000000000005</v>
      </c>
      <c r="L9" s="264">
        <v>0.98560000000000003</v>
      </c>
      <c r="M9" s="264">
        <v>0.98560000000000003</v>
      </c>
      <c r="N9" s="264">
        <v>0.97609999999999997</v>
      </c>
      <c r="O9" s="264">
        <v>0.96509999999999996</v>
      </c>
      <c r="P9" s="264"/>
      <c r="Q9" s="264"/>
      <c r="R9" s="264"/>
      <c r="S9" s="264"/>
      <c r="T9" s="264"/>
      <c r="U9" s="264"/>
      <c r="V9" s="264"/>
      <c r="W9" s="264"/>
      <c r="X9" s="722"/>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row>
    <row r="10" spans="1:48" ht="18">
      <c r="A10" s="262" t="s">
        <v>359</v>
      </c>
      <c r="B10" s="263">
        <f>HLOOKUP(Fecha,$D$3:$AE$20,8,FALSE)</f>
        <v>0.97850000000000004</v>
      </c>
      <c r="C10" s="258"/>
      <c r="D10" s="264">
        <v>1</v>
      </c>
      <c r="E10" s="1262">
        <v>0.9698</v>
      </c>
      <c r="F10" s="264">
        <v>0.98660000000000003</v>
      </c>
      <c r="G10" s="722">
        <v>0.99670000000000003</v>
      </c>
      <c r="H10" s="264">
        <v>0.97729999999999995</v>
      </c>
      <c r="I10" s="264">
        <v>0.98329999999999995</v>
      </c>
      <c r="J10" s="264">
        <v>0.9708</v>
      </c>
      <c r="K10" s="264">
        <v>0.9748</v>
      </c>
      <c r="L10" s="264">
        <v>0.98609999999999998</v>
      </c>
      <c r="M10" s="264">
        <v>0.98509999999999998</v>
      </c>
      <c r="N10" s="264">
        <v>0.98380000000000001</v>
      </c>
      <c r="O10" s="264">
        <v>0.97850000000000004</v>
      </c>
      <c r="P10" s="264"/>
      <c r="Q10" s="264"/>
      <c r="R10" s="264"/>
      <c r="S10" s="264"/>
      <c r="T10" s="264"/>
      <c r="U10" s="264"/>
      <c r="V10" s="264"/>
      <c r="W10" s="264"/>
      <c r="X10" s="722"/>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row>
    <row r="11" spans="1:48" ht="18">
      <c r="A11" s="262" t="s">
        <v>360</v>
      </c>
      <c r="B11" s="263">
        <f>HLOOKUP(Fecha,$D$3:$AE$20,9,FALSE)</f>
        <v>0.9738</v>
      </c>
      <c r="C11" s="258"/>
      <c r="D11" s="264">
        <v>1</v>
      </c>
      <c r="E11" s="1262">
        <v>0.99990000000000001</v>
      </c>
      <c r="F11" s="264">
        <v>1.0012000000000001</v>
      </c>
      <c r="G11" s="722">
        <v>1.0061</v>
      </c>
      <c r="H11" s="264">
        <v>0.99670000000000003</v>
      </c>
      <c r="I11" s="264">
        <v>0.98229999999999995</v>
      </c>
      <c r="J11" s="264">
        <v>0.98019999999999996</v>
      </c>
      <c r="K11" s="264">
        <v>0.98419999999999996</v>
      </c>
      <c r="L11" s="264">
        <v>0.97560000000000002</v>
      </c>
      <c r="M11" s="264">
        <v>0.97560000000000002</v>
      </c>
      <c r="N11" s="264">
        <v>0.97689999999999999</v>
      </c>
      <c r="O11" s="264">
        <v>0.9738</v>
      </c>
      <c r="P11" s="264"/>
      <c r="Q11" s="264"/>
      <c r="R11" s="264"/>
      <c r="S11" s="264"/>
      <c r="T11" s="264"/>
      <c r="U11" s="264"/>
      <c r="V11" s="264"/>
      <c r="W11" s="264"/>
      <c r="X11" s="722"/>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row>
    <row r="12" spans="1:48" ht="18">
      <c r="A12" s="261" t="s">
        <v>361</v>
      </c>
      <c r="B12" s="263"/>
      <c r="C12" s="258"/>
      <c r="D12" s="264"/>
      <c r="E12" s="1262"/>
      <c r="F12" s="264"/>
      <c r="G12" s="264"/>
      <c r="H12" s="264" t="s">
        <v>362</v>
      </c>
      <c r="I12" s="264"/>
      <c r="J12" s="264"/>
      <c r="K12" s="264"/>
      <c r="L12" s="264" t="s">
        <v>362</v>
      </c>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4"/>
      <c r="AR12" s="264"/>
      <c r="AS12" s="264"/>
      <c r="AT12" s="264"/>
      <c r="AU12" s="264"/>
      <c r="AV12" s="264"/>
    </row>
    <row r="13" spans="1:48" ht="18">
      <c r="A13" s="262" t="s">
        <v>356</v>
      </c>
      <c r="B13" s="263">
        <f>HLOOKUP(Fecha,$D$3:$AE$20,11,FALSE)</f>
        <v>0.96789999999999998</v>
      </c>
      <c r="C13" s="258"/>
      <c r="D13" s="264">
        <v>1</v>
      </c>
      <c r="E13" s="1262">
        <v>0.97440000000000004</v>
      </c>
      <c r="F13" s="264">
        <v>0.98870000000000002</v>
      </c>
      <c r="G13" s="264">
        <v>0.99739999999999995</v>
      </c>
      <c r="H13" s="264">
        <v>0.97870000000000001</v>
      </c>
      <c r="I13" s="264">
        <v>0.98170000000000002</v>
      </c>
      <c r="J13" s="264">
        <v>0.97150000000000003</v>
      </c>
      <c r="K13" s="264">
        <v>0.97170000000000001</v>
      </c>
      <c r="L13" s="264">
        <v>0.97760000000000002</v>
      </c>
      <c r="M13" s="264">
        <v>0.97740000000000005</v>
      </c>
      <c r="N13" s="264">
        <v>0.97399999999999998</v>
      </c>
      <c r="O13" s="264">
        <v>0.96789999999999998</v>
      </c>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row>
    <row r="14" spans="1:48" ht="18">
      <c r="A14" s="261" t="s">
        <v>363</v>
      </c>
      <c r="B14" s="263"/>
      <c r="C14" s="258"/>
      <c r="D14" s="264"/>
      <c r="E14" s="1262"/>
      <c r="F14" s="264"/>
      <c r="G14" s="264"/>
      <c r="H14" s="264" t="s">
        <v>362</v>
      </c>
      <c r="I14" s="264"/>
      <c r="J14" s="264"/>
      <c r="K14" s="264"/>
      <c r="L14" s="264" t="s">
        <v>362</v>
      </c>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row>
    <row r="15" spans="1:48" ht="18">
      <c r="A15" s="262" t="s">
        <v>356</v>
      </c>
      <c r="B15" s="263">
        <f>HLOOKUP(Fecha,$D$3:$AE$20,13,FALSE)</f>
        <v>0.95499999999999996</v>
      </c>
      <c r="C15" s="258"/>
      <c r="D15" s="264">
        <v>1</v>
      </c>
      <c r="E15" s="1262">
        <v>0.95689999999999997</v>
      </c>
      <c r="F15" s="264">
        <v>0.96130000000000004</v>
      </c>
      <c r="G15" s="264">
        <v>0.9667</v>
      </c>
      <c r="H15" s="264">
        <v>0.95369999999999999</v>
      </c>
      <c r="I15" s="264">
        <v>0.94420000000000004</v>
      </c>
      <c r="J15" s="264">
        <v>0.93510000000000004</v>
      </c>
      <c r="K15" s="264">
        <v>0.94230000000000003</v>
      </c>
      <c r="L15" s="264">
        <v>0.94389999999999996</v>
      </c>
      <c r="M15" s="264">
        <v>0.94389999999999996</v>
      </c>
      <c r="N15" s="264">
        <v>0.95079999999999998</v>
      </c>
      <c r="O15" s="264">
        <v>0.95499999999999996</v>
      </c>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row>
    <row r="16" spans="1:48" ht="18">
      <c r="A16" s="259" t="s">
        <v>364</v>
      </c>
      <c r="B16" s="263"/>
      <c r="C16" s="258"/>
      <c r="D16" s="264"/>
      <c r="E16" s="1262"/>
      <c r="F16" s="264"/>
      <c r="G16" s="264"/>
      <c r="H16" s="264" t="s">
        <v>362</v>
      </c>
      <c r="I16" s="264"/>
      <c r="J16" s="264"/>
      <c r="K16" s="264"/>
      <c r="L16" s="264" t="s">
        <v>362</v>
      </c>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264"/>
      <c r="AT16" s="264"/>
      <c r="AU16" s="264"/>
      <c r="AV16" s="264"/>
    </row>
    <row r="17" spans="1:48" ht="18">
      <c r="A17" s="262" t="s">
        <v>356</v>
      </c>
      <c r="B17" s="263">
        <f>HLOOKUP(Fecha,$D$3:$AE$20,15,FALSE)</f>
        <v>0.9728</v>
      </c>
      <c r="C17" s="258"/>
      <c r="D17" s="264">
        <v>1</v>
      </c>
      <c r="E17" s="1262">
        <v>0.997</v>
      </c>
      <c r="F17" s="264">
        <v>1.0005999999999999</v>
      </c>
      <c r="G17" s="264">
        <v>1.0061</v>
      </c>
      <c r="H17" s="264">
        <v>0.99509999999999998</v>
      </c>
      <c r="I17" s="264">
        <v>0.98360000000000003</v>
      </c>
      <c r="J17" s="264">
        <v>0.98029999999999995</v>
      </c>
      <c r="K17" s="264">
        <v>0.98329999999999995</v>
      </c>
      <c r="L17" s="264">
        <v>0.9768</v>
      </c>
      <c r="M17" s="264">
        <v>0.9768</v>
      </c>
      <c r="N17" s="264">
        <v>0.9768</v>
      </c>
      <c r="O17" s="264">
        <v>0.9728</v>
      </c>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row>
    <row r="18" spans="1:48" ht="18">
      <c r="A18" s="265" t="s">
        <v>365</v>
      </c>
      <c r="B18" s="266">
        <f>HLOOKUP(Fecha,$D$3:$AE$20,16,FALSE)</f>
        <v>0.97289999999999999</v>
      </c>
      <c r="C18" s="258"/>
      <c r="D18" s="267">
        <v>1</v>
      </c>
      <c r="E18" s="1263">
        <v>0.99739999999999995</v>
      </c>
      <c r="F18" s="267">
        <v>1.0005999999999999</v>
      </c>
      <c r="G18" s="267">
        <v>1.0061</v>
      </c>
      <c r="H18" s="267">
        <v>0.99529999999999996</v>
      </c>
      <c r="I18" s="267">
        <v>0.98350000000000004</v>
      </c>
      <c r="J18" s="267">
        <v>0.98029999999999995</v>
      </c>
      <c r="K18" s="267">
        <v>0.98340000000000005</v>
      </c>
      <c r="L18" s="267">
        <v>0.97660000000000002</v>
      </c>
      <c r="M18" s="267">
        <v>0.97660000000000002</v>
      </c>
      <c r="N18" s="267">
        <v>0.9768</v>
      </c>
      <c r="O18" s="267">
        <v>0.97289999999999999</v>
      </c>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7"/>
      <c r="AN18" s="267"/>
      <c r="AO18" s="267"/>
      <c r="AP18" s="267"/>
      <c r="AQ18" s="267"/>
      <c r="AR18" s="267"/>
      <c r="AS18" s="267"/>
      <c r="AT18" s="267"/>
      <c r="AU18" s="267"/>
      <c r="AV18" s="267"/>
    </row>
    <row r="19" spans="1:48" ht="18">
      <c r="A19" s="259" t="s">
        <v>377</v>
      </c>
      <c r="B19" s="268"/>
      <c r="C19" s="258"/>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0"/>
      <c r="AT19" s="260"/>
      <c r="AU19" s="260"/>
      <c r="AV19" s="260"/>
    </row>
    <row r="20" spans="1:48" ht="18">
      <c r="A20" s="265" t="s">
        <v>366</v>
      </c>
      <c r="B20" s="266">
        <f>HLOOKUP(Fecha,$D$3:$AE$20,18,FALSE)</f>
        <v>0.9738</v>
      </c>
      <c r="C20" s="258"/>
      <c r="D20" s="267">
        <v>1</v>
      </c>
      <c r="E20" s="1263">
        <v>0.99990000000000001</v>
      </c>
      <c r="F20" s="267">
        <v>1.0012000000000001</v>
      </c>
      <c r="G20" s="267">
        <v>1.0061</v>
      </c>
      <c r="H20" s="267">
        <v>0.99670000000000003</v>
      </c>
      <c r="I20" s="267">
        <v>0.98229999999999995</v>
      </c>
      <c r="J20" s="723">
        <v>0.98019999999999996</v>
      </c>
      <c r="K20" s="723">
        <v>0.98419999999999996</v>
      </c>
      <c r="L20" s="267">
        <v>0.97560000000000002</v>
      </c>
      <c r="M20" s="267">
        <v>0.97560000000000002</v>
      </c>
      <c r="N20" s="267">
        <v>0.97689999999999999</v>
      </c>
      <c r="O20" s="267">
        <v>0.9738</v>
      </c>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row>
    <row r="21" spans="1:48">
      <c r="R21" t="s">
        <v>362</v>
      </c>
      <c r="Z21" t="s">
        <v>362</v>
      </c>
      <c r="AC21" t="s">
        <v>362</v>
      </c>
    </row>
    <row r="22" spans="1:48">
      <c r="R22" t="s">
        <v>362</v>
      </c>
      <c r="Z22" t="s">
        <v>362</v>
      </c>
      <c r="AC22" t="s">
        <v>362</v>
      </c>
    </row>
    <row r="23" spans="1:48">
      <c r="AE23" s="269"/>
    </row>
    <row r="24" spans="1:48">
      <c r="AE24" s="269"/>
    </row>
    <row r="25" spans="1:48">
      <c r="AE25" s="269"/>
    </row>
    <row r="26" spans="1:48">
      <c r="AE26" s="269"/>
    </row>
    <row r="27" spans="1:48">
      <c r="AE27" s="269"/>
    </row>
    <row r="28" spans="1:48">
      <c r="AE28" s="269"/>
    </row>
    <row r="29" spans="1:48">
      <c r="AE29" s="269"/>
    </row>
    <row r="30" spans="1:48">
      <c r="AE30" s="269"/>
    </row>
    <row r="31" spans="1:48">
      <c r="AE31" s="269"/>
    </row>
    <row r="32" spans="1:48">
      <c r="AE32" s="269"/>
    </row>
    <row r="33" spans="31:31">
      <c r="AE33" s="269"/>
    </row>
    <row r="34" spans="31:31">
      <c r="AE34" s="269"/>
    </row>
    <row r="35" spans="31:31">
      <c r="AE35" s="269"/>
    </row>
    <row r="36" spans="31:31">
      <c r="AE36" s="269"/>
    </row>
    <row r="37" spans="31:31">
      <c r="AE37" s="269"/>
    </row>
    <row r="38" spans="31:31">
      <c r="AE38" s="269"/>
    </row>
    <row r="39" spans="31:31">
      <c r="AE39" s="26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tabColor rgb="FFFFC000"/>
    <pageSetUpPr fitToPage="1"/>
  </sheetPr>
  <dimension ref="B2:AI163"/>
  <sheetViews>
    <sheetView zoomScale="80" zoomScaleNormal="80" workbookViewId="0">
      <selection activeCell="B31" sqref="B31"/>
    </sheetView>
  </sheetViews>
  <sheetFormatPr baseColWidth="10" defaultRowHeight="12.75"/>
  <cols>
    <col min="1" max="1" width="11.42578125" style="244"/>
    <col min="2" max="2" width="26.5703125" style="244" customWidth="1"/>
    <col min="3" max="4" width="8.140625" style="244" customWidth="1"/>
    <col min="5" max="5" width="23.5703125" style="244" customWidth="1"/>
    <col min="6" max="6" width="28.140625" style="244" bestFit="1" customWidth="1"/>
    <col min="7" max="7" width="11.85546875" style="244" customWidth="1"/>
    <col min="8" max="8" width="12.85546875" style="244" customWidth="1"/>
    <col min="9" max="12" width="11" style="244" customWidth="1"/>
    <col min="13" max="13" width="11.42578125" style="244"/>
    <col min="14" max="15" width="11.42578125" style="244" customWidth="1"/>
    <col min="16" max="28" width="11.42578125" style="244" hidden="1" customWidth="1"/>
    <col min="29" max="29" width="0" style="244" hidden="1" customWidth="1"/>
    <col min="31" max="32" width="0" style="244" hidden="1" customWidth="1"/>
    <col min="33" max="34" width="0" style="784" hidden="1" customWidth="1"/>
    <col min="35" max="35" width="0" style="244" hidden="1" customWidth="1"/>
    <col min="36" max="245" width="11.42578125" style="244"/>
    <col min="246" max="246" width="8.85546875" style="244" customWidth="1"/>
    <col min="247" max="247" width="13.5703125" style="244" customWidth="1"/>
    <col min="248" max="248" width="6.7109375" style="244" customWidth="1"/>
    <col min="249" max="249" width="8.140625" style="244" customWidth="1"/>
    <col min="250" max="250" width="9.7109375" style="244" customWidth="1"/>
    <col min="251" max="256" width="8.5703125" style="244" customWidth="1"/>
    <col min="257" max="257" width="7.140625" style="244" customWidth="1"/>
    <col min="258" max="259" width="8.140625" style="244" customWidth="1"/>
    <col min="260" max="260" width="11" style="244" customWidth="1"/>
    <col min="261" max="261" width="21.28515625" style="244" customWidth="1"/>
    <col min="262" max="262" width="13.5703125" style="244" customWidth="1"/>
    <col min="263" max="268" width="11" style="244" customWidth="1"/>
    <col min="269" max="501" width="11.42578125" style="244"/>
    <col min="502" max="502" width="8.85546875" style="244" customWidth="1"/>
    <col min="503" max="503" width="13.5703125" style="244" customWidth="1"/>
    <col min="504" max="504" width="6.7109375" style="244" customWidth="1"/>
    <col min="505" max="505" width="8.140625" style="244" customWidth="1"/>
    <col min="506" max="506" width="9.7109375" style="244" customWidth="1"/>
    <col min="507" max="512" width="8.5703125" style="244" customWidth="1"/>
    <col min="513" max="513" width="7.140625" style="244" customWidth="1"/>
    <col min="514" max="515" width="8.140625" style="244" customWidth="1"/>
    <col min="516" max="516" width="11" style="244" customWidth="1"/>
    <col min="517" max="517" width="21.28515625" style="244" customWidth="1"/>
    <col min="518" max="518" width="13.5703125" style="244" customWidth="1"/>
    <col min="519" max="524" width="11" style="244" customWidth="1"/>
    <col min="525" max="757" width="11.42578125" style="244"/>
    <col min="758" max="758" width="8.85546875" style="244" customWidth="1"/>
    <col min="759" max="759" width="13.5703125" style="244" customWidth="1"/>
    <col min="760" max="760" width="6.7109375" style="244" customWidth="1"/>
    <col min="761" max="761" width="8.140625" style="244" customWidth="1"/>
    <col min="762" max="762" width="9.7109375" style="244" customWidth="1"/>
    <col min="763" max="768" width="8.5703125" style="244" customWidth="1"/>
    <col min="769" max="769" width="7.140625" style="244" customWidth="1"/>
    <col min="770" max="771" width="8.140625" style="244" customWidth="1"/>
    <col min="772" max="772" width="11" style="244" customWidth="1"/>
    <col min="773" max="773" width="21.28515625" style="244" customWidth="1"/>
    <col min="774" max="774" width="13.5703125" style="244" customWidth="1"/>
    <col min="775" max="780" width="11" style="244" customWidth="1"/>
    <col min="781" max="1013" width="11.42578125" style="244"/>
    <col min="1014" max="1014" width="8.85546875" style="244" customWidth="1"/>
    <col min="1015" max="1015" width="13.5703125" style="244" customWidth="1"/>
    <col min="1016" max="1016" width="6.7109375" style="244" customWidth="1"/>
    <col min="1017" max="1017" width="8.140625" style="244" customWidth="1"/>
    <col min="1018" max="1018" width="9.7109375" style="244" customWidth="1"/>
    <col min="1019" max="1024" width="8.5703125" style="244" customWidth="1"/>
    <col min="1025" max="1025" width="7.140625" style="244" customWidth="1"/>
    <col min="1026" max="1027" width="8.140625" style="244" customWidth="1"/>
    <col min="1028" max="1028" width="11" style="244" customWidth="1"/>
    <col min="1029" max="1029" width="21.28515625" style="244" customWidth="1"/>
    <col min="1030" max="1030" width="13.5703125" style="244" customWidth="1"/>
    <col min="1031" max="1036" width="11" style="244" customWidth="1"/>
    <col min="1037" max="1269" width="11.42578125" style="244"/>
    <col min="1270" max="1270" width="8.85546875" style="244" customWidth="1"/>
    <col min="1271" max="1271" width="13.5703125" style="244" customWidth="1"/>
    <col min="1272" max="1272" width="6.7109375" style="244" customWidth="1"/>
    <col min="1273" max="1273" width="8.140625" style="244" customWidth="1"/>
    <col min="1274" max="1274" width="9.7109375" style="244" customWidth="1"/>
    <col min="1275" max="1280" width="8.5703125" style="244" customWidth="1"/>
    <col min="1281" max="1281" width="7.140625" style="244" customWidth="1"/>
    <col min="1282" max="1283" width="8.140625" style="244" customWidth="1"/>
    <col min="1284" max="1284" width="11" style="244" customWidth="1"/>
    <col min="1285" max="1285" width="21.28515625" style="244" customWidth="1"/>
    <col min="1286" max="1286" width="13.5703125" style="244" customWidth="1"/>
    <col min="1287" max="1292" width="11" style="244" customWidth="1"/>
    <col min="1293" max="1525" width="11.42578125" style="244"/>
    <col min="1526" max="1526" width="8.85546875" style="244" customWidth="1"/>
    <col min="1527" max="1527" width="13.5703125" style="244" customWidth="1"/>
    <col min="1528" max="1528" width="6.7109375" style="244" customWidth="1"/>
    <col min="1529" max="1529" width="8.140625" style="244" customWidth="1"/>
    <col min="1530" max="1530" width="9.7109375" style="244" customWidth="1"/>
    <col min="1531" max="1536" width="8.5703125" style="244" customWidth="1"/>
    <col min="1537" max="1537" width="7.140625" style="244" customWidth="1"/>
    <col min="1538" max="1539" width="8.140625" style="244" customWidth="1"/>
    <col min="1540" max="1540" width="11" style="244" customWidth="1"/>
    <col min="1541" max="1541" width="21.28515625" style="244" customWidth="1"/>
    <col min="1542" max="1542" width="13.5703125" style="244" customWidth="1"/>
    <col min="1543" max="1548" width="11" style="244" customWidth="1"/>
    <col min="1549" max="1781" width="11.42578125" style="244"/>
    <col min="1782" max="1782" width="8.85546875" style="244" customWidth="1"/>
    <col min="1783" max="1783" width="13.5703125" style="244" customWidth="1"/>
    <col min="1784" max="1784" width="6.7109375" style="244" customWidth="1"/>
    <col min="1785" max="1785" width="8.140625" style="244" customWidth="1"/>
    <col min="1786" max="1786" width="9.7109375" style="244" customWidth="1"/>
    <col min="1787" max="1792" width="8.5703125" style="244" customWidth="1"/>
    <col min="1793" max="1793" width="7.140625" style="244" customWidth="1"/>
    <col min="1794" max="1795" width="8.140625" style="244" customWidth="1"/>
    <col min="1796" max="1796" width="11" style="244" customWidth="1"/>
    <col min="1797" max="1797" width="21.28515625" style="244" customWidth="1"/>
    <col min="1798" max="1798" width="13.5703125" style="244" customWidth="1"/>
    <col min="1799" max="1804" width="11" style="244" customWidth="1"/>
    <col min="1805" max="2037" width="11.42578125" style="244"/>
    <col min="2038" max="2038" width="8.85546875" style="244" customWidth="1"/>
    <col min="2039" max="2039" width="13.5703125" style="244" customWidth="1"/>
    <col min="2040" max="2040" width="6.7109375" style="244" customWidth="1"/>
    <col min="2041" max="2041" width="8.140625" style="244" customWidth="1"/>
    <col min="2042" max="2042" width="9.7109375" style="244" customWidth="1"/>
    <col min="2043" max="2048" width="8.5703125" style="244" customWidth="1"/>
    <col min="2049" max="2049" width="7.140625" style="244" customWidth="1"/>
    <col min="2050" max="2051" width="8.140625" style="244" customWidth="1"/>
    <col min="2052" max="2052" width="11" style="244" customWidth="1"/>
    <col min="2053" max="2053" width="21.28515625" style="244" customWidth="1"/>
    <col min="2054" max="2054" width="13.5703125" style="244" customWidth="1"/>
    <col min="2055" max="2060" width="11" style="244" customWidth="1"/>
    <col min="2061" max="2293" width="11.42578125" style="244"/>
    <col min="2294" max="2294" width="8.85546875" style="244" customWidth="1"/>
    <col min="2295" max="2295" width="13.5703125" style="244" customWidth="1"/>
    <col min="2296" max="2296" width="6.7109375" style="244" customWidth="1"/>
    <col min="2297" max="2297" width="8.140625" style="244" customWidth="1"/>
    <col min="2298" max="2298" width="9.7109375" style="244" customWidth="1"/>
    <col min="2299" max="2304" width="8.5703125" style="244" customWidth="1"/>
    <col min="2305" max="2305" width="7.140625" style="244" customWidth="1"/>
    <col min="2306" max="2307" width="8.140625" style="244" customWidth="1"/>
    <col min="2308" max="2308" width="11" style="244" customWidth="1"/>
    <col min="2309" max="2309" width="21.28515625" style="244" customWidth="1"/>
    <col min="2310" max="2310" width="13.5703125" style="244" customWidth="1"/>
    <col min="2311" max="2316" width="11" style="244" customWidth="1"/>
    <col min="2317" max="2549" width="11.42578125" style="244"/>
    <col min="2550" max="2550" width="8.85546875" style="244" customWidth="1"/>
    <col min="2551" max="2551" width="13.5703125" style="244" customWidth="1"/>
    <col min="2552" max="2552" width="6.7109375" style="244" customWidth="1"/>
    <col min="2553" max="2553" width="8.140625" style="244" customWidth="1"/>
    <col min="2554" max="2554" width="9.7109375" style="244" customWidth="1"/>
    <col min="2555" max="2560" width="8.5703125" style="244" customWidth="1"/>
    <col min="2561" max="2561" width="7.140625" style="244" customWidth="1"/>
    <col min="2562" max="2563" width="8.140625" style="244" customWidth="1"/>
    <col min="2564" max="2564" width="11" style="244" customWidth="1"/>
    <col min="2565" max="2565" width="21.28515625" style="244" customWidth="1"/>
    <col min="2566" max="2566" width="13.5703125" style="244" customWidth="1"/>
    <col min="2567" max="2572" width="11" style="244" customWidth="1"/>
    <col min="2573" max="2805" width="11.42578125" style="244"/>
    <col min="2806" max="2806" width="8.85546875" style="244" customWidth="1"/>
    <col min="2807" max="2807" width="13.5703125" style="244" customWidth="1"/>
    <col min="2808" max="2808" width="6.7109375" style="244" customWidth="1"/>
    <col min="2809" max="2809" width="8.140625" style="244" customWidth="1"/>
    <col min="2810" max="2810" width="9.7109375" style="244" customWidth="1"/>
    <col min="2811" max="2816" width="8.5703125" style="244" customWidth="1"/>
    <col min="2817" max="2817" width="7.140625" style="244" customWidth="1"/>
    <col min="2818" max="2819" width="8.140625" style="244" customWidth="1"/>
    <col min="2820" max="2820" width="11" style="244" customWidth="1"/>
    <col min="2821" max="2821" width="21.28515625" style="244" customWidth="1"/>
    <col min="2822" max="2822" width="13.5703125" style="244" customWidth="1"/>
    <col min="2823" max="2828" width="11" style="244" customWidth="1"/>
    <col min="2829" max="3061" width="11.42578125" style="244"/>
    <col min="3062" max="3062" width="8.85546875" style="244" customWidth="1"/>
    <col min="3063" max="3063" width="13.5703125" style="244" customWidth="1"/>
    <col min="3064" max="3064" width="6.7109375" style="244" customWidth="1"/>
    <col min="3065" max="3065" width="8.140625" style="244" customWidth="1"/>
    <col min="3066" max="3066" width="9.7109375" style="244" customWidth="1"/>
    <col min="3067" max="3072" width="8.5703125" style="244" customWidth="1"/>
    <col min="3073" max="3073" width="7.140625" style="244" customWidth="1"/>
    <col min="3074" max="3075" width="8.140625" style="244" customWidth="1"/>
    <col min="3076" max="3076" width="11" style="244" customWidth="1"/>
    <col min="3077" max="3077" width="21.28515625" style="244" customWidth="1"/>
    <col min="3078" max="3078" width="13.5703125" style="244" customWidth="1"/>
    <col min="3079" max="3084" width="11" style="244" customWidth="1"/>
    <col min="3085" max="3317" width="11.42578125" style="244"/>
    <col min="3318" max="3318" width="8.85546875" style="244" customWidth="1"/>
    <col min="3319" max="3319" width="13.5703125" style="244" customWidth="1"/>
    <col min="3320" max="3320" width="6.7109375" style="244" customWidth="1"/>
    <col min="3321" max="3321" width="8.140625" style="244" customWidth="1"/>
    <col min="3322" max="3322" width="9.7109375" style="244" customWidth="1"/>
    <col min="3323" max="3328" width="8.5703125" style="244" customWidth="1"/>
    <col min="3329" max="3329" width="7.140625" style="244" customWidth="1"/>
    <col min="3330" max="3331" width="8.140625" style="244" customWidth="1"/>
    <col min="3332" max="3332" width="11" style="244" customWidth="1"/>
    <col min="3333" max="3333" width="21.28515625" style="244" customWidth="1"/>
    <col min="3334" max="3334" width="13.5703125" style="244" customWidth="1"/>
    <col min="3335" max="3340" width="11" style="244" customWidth="1"/>
    <col min="3341" max="3573" width="11.42578125" style="244"/>
    <col min="3574" max="3574" width="8.85546875" style="244" customWidth="1"/>
    <col min="3575" max="3575" width="13.5703125" style="244" customWidth="1"/>
    <col min="3576" max="3576" width="6.7109375" style="244" customWidth="1"/>
    <col min="3577" max="3577" width="8.140625" style="244" customWidth="1"/>
    <col min="3578" max="3578" width="9.7109375" style="244" customWidth="1"/>
    <col min="3579" max="3584" width="8.5703125" style="244" customWidth="1"/>
    <col min="3585" max="3585" width="7.140625" style="244" customWidth="1"/>
    <col min="3586" max="3587" width="8.140625" style="244" customWidth="1"/>
    <col min="3588" max="3588" width="11" style="244" customWidth="1"/>
    <col min="3589" max="3589" width="21.28515625" style="244" customWidth="1"/>
    <col min="3590" max="3590" width="13.5703125" style="244" customWidth="1"/>
    <col min="3591" max="3596" width="11" style="244" customWidth="1"/>
    <col min="3597" max="3829" width="11.42578125" style="244"/>
    <col min="3830" max="3830" width="8.85546875" style="244" customWidth="1"/>
    <col min="3831" max="3831" width="13.5703125" style="244" customWidth="1"/>
    <col min="3832" max="3832" width="6.7109375" style="244" customWidth="1"/>
    <col min="3833" max="3833" width="8.140625" style="244" customWidth="1"/>
    <col min="3834" max="3834" width="9.7109375" style="244" customWidth="1"/>
    <col min="3835" max="3840" width="8.5703125" style="244" customWidth="1"/>
    <col min="3841" max="3841" width="7.140625" style="244" customWidth="1"/>
    <col min="3842" max="3843" width="8.140625" style="244" customWidth="1"/>
    <col min="3844" max="3844" width="11" style="244" customWidth="1"/>
    <col min="3845" max="3845" width="21.28515625" style="244" customWidth="1"/>
    <col min="3846" max="3846" width="13.5703125" style="244" customWidth="1"/>
    <col min="3847" max="3852" width="11" style="244" customWidth="1"/>
    <col min="3853" max="4085" width="11.42578125" style="244"/>
    <col min="4086" max="4086" width="8.85546875" style="244" customWidth="1"/>
    <col min="4087" max="4087" width="13.5703125" style="244" customWidth="1"/>
    <col min="4088" max="4088" width="6.7109375" style="244" customWidth="1"/>
    <col min="4089" max="4089" width="8.140625" style="244" customWidth="1"/>
    <col min="4090" max="4090" width="9.7109375" style="244" customWidth="1"/>
    <col min="4091" max="4096" width="8.5703125" style="244" customWidth="1"/>
    <col min="4097" max="4097" width="7.140625" style="244" customWidth="1"/>
    <col min="4098" max="4099" width="8.140625" style="244" customWidth="1"/>
    <col min="4100" max="4100" width="11" style="244" customWidth="1"/>
    <col min="4101" max="4101" width="21.28515625" style="244" customWidth="1"/>
    <col min="4102" max="4102" width="13.5703125" style="244" customWidth="1"/>
    <col min="4103" max="4108" width="11" style="244" customWidth="1"/>
    <col min="4109" max="4341" width="11.42578125" style="244"/>
    <col min="4342" max="4342" width="8.85546875" style="244" customWidth="1"/>
    <col min="4343" max="4343" width="13.5703125" style="244" customWidth="1"/>
    <col min="4344" max="4344" width="6.7109375" style="244" customWidth="1"/>
    <col min="4345" max="4345" width="8.140625" style="244" customWidth="1"/>
    <col min="4346" max="4346" width="9.7109375" style="244" customWidth="1"/>
    <col min="4347" max="4352" width="8.5703125" style="244" customWidth="1"/>
    <col min="4353" max="4353" width="7.140625" style="244" customWidth="1"/>
    <col min="4354" max="4355" width="8.140625" style="244" customWidth="1"/>
    <col min="4356" max="4356" width="11" style="244" customWidth="1"/>
    <col min="4357" max="4357" width="21.28515625" style="244" customWidth="1"/>
    <col min="4358" max="4358" width="13.5703125" style="244" customWidth="1"/>
    <col min="4359" max="4364" width="11" style="244" customWidth="1"/>
    <col min="4365" max="4597" width="11.42578125" style="244"/>
    <col min="4598" max="4598" width="8.85546875" style="244" customWidth="1"/>
    <col min="4599" max="4599" width="13.5703125" style="244" customWidth="1"/>
    <col min="4600" max="4600" width="6.7109375" style="244" customWidth="1"/>
    <col min="4601" max="4601" width="8.140625" style="244" customWidth="1"/>
    <col min="4602" max="4602" width="9.7109375" style="244" customWidth="1"/>
    <col min="4603" max="4608" width="8.5703125" style="244" customWidth="1"/>
    <col min="4609" max="4609" width="7.140625" style="244" customWidth="1"/>
    <col min="4610" max="4611" width="8.140625" style="244" customWidth="1"/>
    <col min="4612" max="4612" width="11" style="244" customWidth="1"/>
    <col min="4613" max="4613" width="21.28515625" style="244" customWidth="1"/>
    <col min="4614" max="4614" width="13.5703125" style="244" customWidth="1"/>
    <col min="4615" max="4620" width="11" style="244" customWidth="1"/>
    <col min="4621" max="4853" width="11.42578125" style="244"/>
    <col min="4854" max="4854" width="8.85546875" style="244" customWidth="1"/>
    <col min="4855" max="4855" width="13.5703125" style="244" customWidth="1"/>
    <col min="4856" max="4856" width="6.7109375" style="244" customWidth="1"/>
    <col min="4857" max="4857" width="8.140625" style="244" customWidth="1"/>
    <col min="4858" max="4858" width="9.7109375" style="244" customWidth="1"/>
    <col min="4859" max="4864" width="8.5703125" style="244" customWidth="1"/>
    <col min="4865" max="4865" width="7.140625" style="244" customWidth="1"/>
    <col min="4866" max="4867" width="8.140625" style="244" customWidth="1"/>
    <col min="4868" max="4868" width="11" style="244" customWidth="1"/>
    <col min="4869" max="4869" width="21.28515625" style="244" customWidth="1"/>
    <col min="4870" max="4870" width="13.5703125" style="244" customWidth="1"/>
    <col min="4871" max="4876" width="11" style="244" customWidth="1"/>
    <col min="4877" max="5109" width="11.42578125" style="244"/>
    <col min="5110" max="5110" width="8.85546875" style="244" customWidth="1"/>
    <col min="5111" max="5111" width="13.5703125" style="244" customWidth="1"/>
    <col min="5112" max="5112" width="6.7109375" style="244" customWidth="1"/>
    <col min="5113" max="5113" width="8.140625" style="244" customWidth="1"/>
    <col min="5114" max="5114" width="9.7109375" style="244" customWidth="1"/>
    <col min="5115" max="5120" width="8.5703125" style="244" customWidth="1"/>
    <col min="5121" max="5121" width="7.140625" style="244" customWidth="1"/>
    <col min="5122" max="5123" width="8.140625" style="244" customWidth="1"/>
    <col min="5124" max="5124" width="11" style="244" customWidth="1"/>
    <col min="5125" max="5125" width="21.28515625" style="244" customWidth="1"/>
    <col min="5126" max="5126" width="13.5703125" style="244" customWidth="1"/>
    <col min="5127" max="5132" width="11" style="244" customWidth="1"/>
    <col min="5133" max="5365" width="11.42578125" style="244"/>
    <col min="5366" max="5366" width="8.85546875" style="244" customWidth="1"/>
    <col min="5367" max="5367" width="13.5703125" style="244" customWidth="1"/>
    <col min="5368" max="5368" width="6.7109375" style="244" customWidth="1"/>
    <col min="5369" max="5369" width="8.140625" style="244" customWidth="1"/>
    <col min="5370" max="5370" width="9.7109375" style="244" customWidth="1"/>
    <col min="5371" max="5376" width="8.5703125" style="244" customWidth="1"/>
    <col min="5377" max="5377" width="7.140625" style="244" customWidth="1"/>
    <col min="5378" max="5379" width="8.140625" style="244" customWidth="1"/>
    <col min="5380" max="5380" width="11" style="244" customWidth="1"/>
    <col min="5381" max="5381" width="21.28515625" style="244" customWidth="1"/>
    <col min="5382" max="5382" width="13.5703125" style="244" customWidth="1"/>
    <col min="5383" max="5388" width="11" style="244" customWidth="1"/>
    <col min="5389" max="5621" width="11.42578125" style="244"/>
    <col min="5622" max="5622" width="8.85546875" style="244" customWidth="1"/>
    <col min="5623" max="5623" width="13.5703125" style="244" customWidth="1"/>
    <col min="5624" max="5624" width="6.7109375" style="244" customWidth="1"/>
    <col min="5625" max="5625" width="8.140625" style="244" customWidth="1"/>
    <col min="5626" max="5626" width="9.7109375" style="244" customWidth="1"/>
    <col min="5627" max="5632" width="8.5703125" style="244" customWidth="1"/>
    <col min="5633" max="5633" width="7.140625" style="244" customWidth="1"/>
    <col min="5634" max="5635" width="8.140625" style="244" customWidth="1"/>
    <col min="5636" max="5636" width="11" style="244" customWidth="1"/>
    <col min="5637" max="5637" width="21.28515625" style="244" customWidth="1"/>
    <col min="5638" max="5638" width="13.5703125" style="244" customWidth="1"/>
    <col min="5639" max="5644" width="11" style="244" customWidth="1"/>
    <col min="5645" max="5877" width="11.42578125" style="244"/>
    <col min="5878" max="5878" width="8.85546875" style="244" customWidth="1"/>
    <col min="5879" max="5879" width="13.5703125" style="244" customWidth="1"/>
    <col min="5880" max="5880" width="6.7109375" style="244" customWidth="1"/>
    <col min="5881" max="5881" width="8.140625" style="244" customWidth="1"/>
    <col min="5882" max="5882" width="9.7109375" style="244" customWidth="1"/>
    <col min="5883" max="5888" width="8.5703125" style="244" customWidth="1"/>
    <col min="5889" max="5889" width="7.140625" style="244" customWidth="1"/>
    <col min="5890" max="5891" width="8.140625" style="244" customWidth="1"/>
    <col min="5892" max="5892" width="11" style="244" customWidth="1"/>
    <col min="5893" max="5893" width="21.28515625" style="244" customWidth="1"/>
    <col min="5894" max="5894" width="13.5703125" style="244" customWidth="1"/>
    <col min="5895" max="5900" width="11" style="244" customWidth="1"/>
    <col min="5901" max="6133" width="11.42578125" style="244"/>
    <col min="6134" max="6134" width="8.85546875" style="244" customWidth="1"/>
    <col min="6135" max="6135" width="13.5703125" style="244" customWidth="1"/>
    <col min="6136" max="6136" width="6.7109375" style="244" customWidth="1"/>
    <col min="6137" max="6137" width="8.140625" style="244" customWidth="1"/>
    <col min="6138" max="6138" width="9.7109375" style="244" customWidth="1"/>
    <col min="6139" max="6144" width="8.5703125" style="244" customWidth="1"/>
    <col min="6145" max="6145" width="7.140625" style="244" customWidth="1"/>
    <col min="6146" max="6147" width="8.140625" style="244" customWidth="1"/>
    <col min="6148" max="6148" width="11" style="244" customWidth="1"/>
    <col min="6149" max="6149" width="21.28515625" style="244" customWidth="1"/>
    <col min="6150" max="6150" width="13.5703125" style="244" customWidth="1"/>
    <col min="6151" max="6156" width="11" style="244" customWidth="1"/>
    <col min="6157" max="6389" width="11.42578125" style="244"/>
    <col min="6390" max="6390" width="8.85546875" style="244" customWidth="1"/>
    <col min="6391" max="6391" width="13.5703125" style="244" customWidth="1"/>
    <col min="6392" max="6392" width="6.7109375" style="244" customWidth="1"/>
    <col min="6393" max="6393" width="8.140625" style="244" customWidth="1"/>
    <col min="6394" max="6394" width="9.7109375" style="244" customWidth="1"/>
    <col min="6395" max="6400" width="8.5703125" style="244" customWidth="1"/>
    <col min="6401" max="6401" width="7.140625" style="244" customWidth="1"/>
    <col min="6402" max="6403" width="8.140625" style="244" customWidth="1"/>
    <col min="6404" max="6404" width="11" style="244" customWidth="1"/>
    <col min="6405" max="6405" width="21.28515625" style="244" customWidth="1"/>
    <col min="6406" max="6406" width="13.5703125" style="244" customWidth="1"/>
    <col min="6407" max="6412" width="11" style="244" customWidth="1"/>
    <col min="6413" max="6645" width="11.42578125" style="244"/>
    <col min="6646" max="6646" width="8.85546875" style="244" customWidth="1"/>
    <col min="6647" max="6647" width="13.5703125" style="244" customWidth="1"/>
    <col min="6648" max="6648" width="6.7109375" style="244" customWidth="1"/>
    <col min="6649" max="6649" width="8.140625" style="244" customWidth="1"/>
    <col min="6650" max="6650" width="9.7109375" style="244" customWidth="1"/>
    <col min="6651" max="6656" width="8.5703125" style="244" customWidth="1"/>
    <col min="6657" max="6657" width="7.140625" style="244" customWidth="1"/>
    <col min="6658" max="6659" width="8.140625" style="244" customWidth="1"/>
    <col min="6660" max="6660" width="11" style="244" customWidth="1"/>
    <col min="6661" max="6661" width="21.28515625" style="244" customWidth="1"/>
    <col min="6662" max="6662" width="13.5703125" style="244" customWidth="1"/>
    <col min="6663" max="6668" width="11" style="244" customWidth="1"/>
    <col min="6669" max="6901" width="11.42578125" style="244"/>
    <col min="6902" max="6902" width="8.85546875" style="244" customWidth="1"/>
    <col min="6903" max="6903" width="13.5703125" style="244" customWidth="1"/>
    <col min="6904" max="6904" width="6.7109375" style="244" customWidth="1"/>
    <col min="6905" max="6905" width="8.140625" style="244" customWidth="1"/>
    <col min="6906" max="6906" width="9.7109375" style="244" customWidth="1"/>
    <col min="6907" max="6912" width="8.5703125" style="244" customWidth="1"/>
    <col min="6913" max="6913" width="7.140625" style="244" customWidth="1"/>
    <col min="6914" max="6915" width="8.140625" style="244" customWidth="1"/>
    <col min="6916" max="6916" width="11" style="244" customWidth="1"/>
    <col min="6917" max="6917" width="21.28515625" style="244" customWidth="1"/>
    <col min="6918" max="6918" width="13.5703125" style="244" customWidth="1"/>
    <col min="6919" max="6924" width="11" style="244" customWidth="1"/>
    <col min="6925" max="7157" width="11.42578125" style="244"/>
    <col min="7158" max="7158" width="8.85546875" style="244" customWidth="1"/>
    <col min="7159" max="7159" width="13.5703125" style="244" customWidth="1"/>
    <col min="7160" max="7160" width="6.7109375" style="244" customWidth="1"/>
    <col min="7161" max="7161" width="8.140625" style="244" customWidth="1"/>
    <col min="7162" max="7162" width="9.7109375" style="244" customWidth="1"/>
    <col min="7163" max="7168" width="8.5703125" style="244" customWidth="1"/>
    <col min="7169" max="7169" width="7.140625" style="244" customWidth="1"/>
    <col min="7170" max="7171" width="8.140625" style="244" customWidth="1"/>
    <col min="7172" max="7172" width="11" style="244" customWidth="1"/>
    <col min="7173" max="7173" width="21.28515625" style="244" customWidth="1"/>
    <col min="7174" max="7174" width="13.5703125" style="244" customWidth="1"/>
    <col min="7175" max="7180" width="11" style="244" customWidth="1"/>
    <col min="7181" max="7413" width="11.42578125" style="244"/>
    <col min="7414" max="7414" width="8.85546875" style="244" customWidth="1"/>
    <col min="7415" max="7415" width="13.5703125" style="244" customWidth="1"/>
    <col min="7416" max="7416" width="6.7109375" style="244" customWidth="1"/>
    <col min="7417" max="7417" width="8.140625" style="244" customWidth="1"/>
    <col min="7418" max="7418" width="9.7109375" style="244" customWidth="1"/>
    <col min="7419" max="7424" width="8.5703125" style="244" customWidth="1"/>
    <col min="7425" max="7425" width="7.140625" style="244" customWidth="1"/>
    <col min="7426" max="7427" width="8.140625" style="244" customWidth="1"/>
    <col min="7428" max="7428" width="11" style="244" customWidth="1"/>
    <col min="7429" max="7429" width="21.28515625" style="244" customWidth="1"/>
    <col min="7430" max="7430" width="13.5703125" style="244" customWidth="1"/>
    <col min="7431" max="7436" width="11" style="244" customWidth="1"/>
    <col min="7437" max="7669" width="11.42578125" style="244"/>
    <col min="7670" max="7670" width="8.85546875" style="244" customWidth="1"/>
    <col min="7671" max="7671" width="13.5703125" style="244" customWidth="1"/>
    <col min="7672" max="7672" width="6.7109375" style="244" customWidth="1"/>
    <col min="7673" max="7673" width="8.140625" style="244" customWidth="1"/>
    <col min="7674" max="7674" width="9.7109375" style="244" customWidth="1"/>
    <col min="7675" max="7680" width="8.5703125" style="244" customWidth="1"/>
    <col min="7681" max="7681" width="7.140625" style="244" customWidth="1"/>
    <col min="7682" max="7683" width="8.140625" style="244" customWidth="1"/>
    <col min="7684" max="7684" width="11" style="244" customWidth="1"/>
    <col min="7685" max="7685" width="21.28515625" style="244" customWidth="1"/>
    <col min="7686" max="7686" width="13.5703125" style="244" customWidth="1"/>
    <col min="7687" max="7692" width="11" style="244" customWidth="1"/>
    <col min="7693" max="7925" width="11.42578125" style="244"/>
    <col min="7926" max="7926" width="8.85546875" style="244" customWidth="1"/>
    <col min="7927" max="7927" width="13.5703125" style="244" customWidth="1"/>
    <col min="7928" max="7928" width="6.7109375" style="244" customWidth="1"/>
    <col min="7929" max="7929" width="8.140625" style="244" customWidth="1"/>
    <col min="7930" max="7930" width="9.7109375" style="244" customWidth="1"/>
    <col min="7931" max="7936" width="8.5703125" style="244" customWidth="1"/>
    <col min="7937" max="7937" width="7.140625" style="244" customWidth="1"/>
    <col min="7938" max="7939" width="8.140625" style="244" customWidth="1"/>
    <col min="7940" max="7940" width="11" style="244" customWidth="1"/>
    <col min="7941" max="7941" width="21.28515625" style="244" customWidth="1"/>
    <col min="7942" max="7942" width="13.5703125" style="244" customWidth="1"/>
    <col min="7943" max="7948" width="11" style="244" customWidth="1"/>
    <col min="7949" max="8181" width="11.42578125" style="244"/>
    <col min="8182" max="8182" width="8.85546875" style="244" customWidth="1"/>
    <col min="8183" max="8183" width="13.5703125" style="244" customWidth="1"/>
    <col min="8184" max="8184" width="6.7109375" style="244" customWidth="1"/>
    <col min="8185" max="8185" width="8.140625" style="244" customWidth="1"/>
    <col min="8186" max="8186" width="9.7109375" style="244" customWidth="1"/>
    <col min="8187" max="8192" width="8.5703125" style="244" customWidth="1"/>
    <col min="8193" max="8193" width="7.140625" style="244" customWidth="1"/>
    <col min="8194" max="8195" width="8.140625" style="244" customWidth="1"/>
    <col min="8196" max="8196" width="11" style="244" customWidth="1"/>
    <col min="8197" max="8197" width="21.28515625" style="244" customWidth="1"/>
    <col min="8198" max="8198" width="13.5703125" style="244" customWidth="1"/>
    <col min="8199" max="8204" width="11" style="244" customWidth="1"/>
    <col min="8205" max="8437" width="11.42578125" style="244"/>
    <col min="8438" max="8438" width="8.85546875" style="244" customWidth="1"/>
    <col min="8439" max="8439" width="13.5703125" style="244" customWidth="1"/>
    <col min="8440" max="8440" width="6.7109375" style="244" customWidth="1"/>
    <col min="8441" max="8441" width="8.140625" style="244" customWidth="1"/>
    <col min="8442" max="8442" width="9.7109375" style="244" customWidth="1"/>
    <col min="8443" max="8448" width="8.5703125" style="244" customWidth="1"/>
    <col min="8449" max="8449" width="7.140625" style="244" customWidth="1"/>
    <col min="8450" max="8451" width="8.140625" style="244" customWidth="1"/>
    <col min="8452" max="8452" width="11" style="244" customWidth="1"/>
    <col min="8453" max="8453" width="21.28515625" style="244" customWidth="1"/>
    <col min="8454" max="8454" width="13.5703125" style="244" customWidth="1"/>
    <col min="8455" max="8460" width="11" style="244" customWidth="1"/>
    <col min="8461" max="8693" width="11.42578125" style="244"/>
    <col min="8694" max="8694" width="8.85546875" style="244" customWidth="1"/>
    <col min="8695" max="8695" width="13.5703125" style="244" customWidth="1"/>
    <col min="8696" max="8696" width="6.7109375" style="244" customWidth="1"/>
    <col min="8697" max="8697" width="8.140625" style="244" customWidth="1"/>
    <col min="8698" max="8698" width="9.7109375" style="244" customWidth="1"/>
    <col min="8699" max="8704" width="8.5703125" style="244" customWidth="1"/>
    <col min="8705" max="8705" width="7.140625" style="244" customWidth="1"/>
    <col min="8706" max="8707" width="8.140625" style="244" customWidth="1"/>
    <col min="8708" max="8708" width="11" style="244" customWidth="1"/>
    <col min="8709" max="8709" width="21.28515625" style="244" customWidth="1"/>
    <col min="8710" max="8710" width="13.5703125" style="244" customWidth="1"/>
    <col min="8711" max="8716" width="11" style="244" customWidth="1"/>
    <col min="8717" max="8949" width="11.42578125" style="244"/>
    <col min="8950" max="8950" width="8.85546875" style="244" customWidth="1"/>
    <col min="8951" max="8951" width="13.5703125" style="244" customWidth="1"/>
    <col min="8952" max="8952" width="6.7109375" style="244" customWidth="1"/>
    <col min="8953" max="8953" width="8.140625" style="244" customWidth="1"/>
    <col min="8954" max="8954" width="9.7109375" style="244" customWidth="1"/>
    <col min="8955" max="8960" width="8.5703125" style="244" customWidth="1"/>
    <col min="8961" max="8961" width="7.140625" style="244" customWidth="1"/>
    <col min="8962" max="8963" width="8.140625" style="244" customWidth="1"/>
    <col min="8964" max="8964" width="11" style="244" customWidth="1"/>
    <col min="8965" max="8965" width="21.28515625" style="244" customWidth="1"/>
    <col min="8966" max="8966" width="13.5703125" style="244" customWidth="1"/>
    <col min="8967" max="8972" width="11" style="244" customWidth="1"/>
    <col min="8973" max="9205" width="11.42578125" style="244"/>
    <col min="9206" max="9206" width="8.85546875" style="244" customWidth="1"/>
    <col min="9207" max="9207" width="13.5703125" style="244" customWidth="1"/>
    <col min="9208" max="9208" width="6.7109375" style="244" customWidth="1"/>
    <col min="9209" max="9209" width="8.140625" style="244" customWidth="1"/>
    <col min="9210" max="9210" width="9.7109375" style="244" customWidth="1"/>
    <col min="9211" max="9216" width="8.5703125" style="244" customWidth="1"/>
    <col min="9217" max="9217" width="7.140625" style="244" customWidth="1"/>
    <col min="9218" max="9219" width="8.140625" style="244" customWidth="1"/>
    <col min="9220" max="9220" width="11" style="244" customWidth="1"/>
    <col min="9221" max="9221" width="21.28515625" style="244" customWidth="1"/>
    <col min="9222" max="9222" width="13.5703125" style="244" customWidth="1"/>
    <col min="9223" max="9228" width="11" style="244" customWidth="1"/>
    <col min="9229" max="9461" width="11.42578125" style="244"/>
    <col min="9462" max="9462" width="8.85546875" style="244" customWidth="1"/>
    <col min="9463" max="9463" width="13.5703125" style="244" customWidth="1"/>
    <col min="9464" max="9464" width="6.7109375" style="244" customWidth="1"/>
    <col min="9465" max="9465" width="8.140625" style="244" customWidth="1"/>
    <col min="9466" max="9466" width="9.7109375" style="244" customWidth="1"/>
    <col min="9467" max="9472" width="8.5703125" style="244" customWidth="1"/>
    <col min="9473" max="9473" width="7.140625" style="244" customWidth="1"/>
    <col min="9474" max="9475" width="8.140625" style="244" customWidth="1"/>
    <col min="9476" max="9476" width="11" style="244" customWidth="1"/>
    <col min="9477" max="9477" width="21.28515625" style="244" customWidth="1"/>
    <col min="9478" max="9478" width="13.5703125" style="244" customWidth="1"/>
    <col min="9479" max="9484" width="11" style="244" customWidth="1"/>
    <col min="9485" max="9717" width="11.42578125" style="244"/>
    <col min="9718" max="9718" width="8.85546875" style="244" customWidth="1"/>
    <col min="9719" max="9719" width="13.5703125" style="244" customWidth="1"/>
    <col min="9720" max="9720" width="6.7109375" style="244" customWidth="1"/>
    <col min="9721" max="9721" width="8.140625" style="244" customWidth="1"/>
    <col min="9722" max="9722" width="9.7109375" style="244" customWidth="1"/>
    <col min="9723" max="9728" width="8.5703125" style="244" customWidth="1"/>
    <col min="9729" max="9729" width="7.140625" style="244" customWidth="1"/>
    <col min="9730" max="9731" width="8.140625" style="244" customWidth="1"/>
    <col min="9732" max="9732" width="11" style="244" customWidth="1"/>
    <col min="9733" max="9733" width="21.28515625" style="244" customWidth="1"/>
    <col min="9734" max="9734" width="13.5703125" style="244" customWidth="1"/>
    <col min="9735" max="9740" width="11" style="244" customWidth="1"/>
    <col min="9741" max="9973" width="11.42578125" style="244"/>
    <col min="9974" max="9974" width="8.85546875" style="244" customWidth="1"/>
    <col min="9975" max="9975" width="13.5703125" style="244" customWidth="1"/>
    <col min="9976" max="9976" width="6.7109375" style="244" customWidth="1"/>
    <col min="9977" max="9977" width="8.140625" style="244" customWidth="1"/>
    <col min="9978" max="9978" width="9.7109375" style="244" customWidth="1"/>
    <col min="9979" max="9984" width="8.5703125" style="244" customWidth="1"/>
    <col min="9985" max="9985" width="7.140625" style="244" customWidth="1"/>
    <col min="9986" max="9987" width="8.140625" style="244" customWidth="1"/>
    <col min="9988" max="9988" width="11" style="244" customWidth="1"/>
    <col min="9989" max="9989" width="21.28515625" style="244" customWidth="1"/>
    <col min="9990" max="9990" width="13.5703125" style="244" customWidth="1"/>
    <col min="9991" max="9996" width="11" style="244" customWidth="1"/>
    <col min="9997" max="10229" width="11.42578125" style="244"/>
    <col min="10230" max="10230" width="8.85546875" style="244" customWidth="1"/>
    <col min="10231" max="10231" width="13.5703125" style="244" customWidth="1"/>
    <col min="10232" max="10232" width="6.7109375" style="244" customWidth="1"/>
    <col min="10233" max="10233" width="8.140625" style="244" customWidth="1"/>
    <col min="10234" max="10234" width="9.7109375" style="244" customWidth="1"/>
    <col min="10235" max="10240" width="8.5703125" style="244" customWidth="1"/>
    <col min="10241" max="10241" width="7.140625" style="244" customWidth="1"/>
    <col min="10242" max="10243" width="8.140625" style="244" customWidth="1"/>
    <col min="10244" max="10244" width="11" style="244" customWidth="1"/>
    <col min="10245" max="10245" width="21.28515625" style="244" customWidth="1"/>
    <col min="10246" max="10246" width="13.5703125" style="244" customWidth="1"/>
    <col min="10247" max="10252" width="11" style="244" customWidth="1"/>
    <col min="10253" max="10485" width="11.42578125" style="244"/>
    <col min="10486" max="10486" width="8.85546875" style="244" customWidth="1"/>
    <col min="10487" max="10487" width="13.5703125" style="244" customWidth="1"/>
    <col min="10488" max="10488" width="6.7109375" style="244" customWidth="1"/>
    <col min="10489" max="10489" width="8.140625" style="244" customWidth="1"/>
    <col min="10490" max="10490" width="9.7109375" style="244" customWidth="1"/>
    <col min="10491" max="10496" width="8.5703125" style="244" customWidth="1"/>
    <col min="10497" max="10497" width="7.140625" style="244" customWidth="1"/>
    <col min="10498" max="10499" width="8.140625" style="244" customWidth="1"/>
    <col min="10500" max="10500" width="11" style="244" customWidth="1"/>
    <col min="10501" max="10501" width="21.28515625" style="244" customWidth="1"/>
    <col min="10502" max="10502" width="13.5703125" style="244" customWidth="1"/>
    <col min="10503" max="10508" width="11" style="244" customWidth="1"/>
    <col min="10509" max="10741" width="11.42578125" style="244"/>
    <col min="10742" max="10742" width="8.85546875" style="244" customWidth="1"/>
    <col min="10743" max="10743" width="13.5703125" style="244" customWidth="1"/>
    <col min="10744" max="10744" width="6.7109375" style="244" customWidth="1"/>
    <col min="10745" max="10745" width="8.140625" style="244" customWidth="1"/>
    <col min="10746" max="10746" width="9.7109375" style="244" customWidth="1"/>
    <col min="10747" max="10752" width="8.5703125" style="244" customWidth="1"/>
    <col min="10753" max="10753" width="7.140625" style="244" customWidth="1"/>
    <col min="10754" max="10755" width="8.140625" style="244" customWidth="1"/>
    <col min="10756" max="10756" width="11" style="244" customWidth="1"/>
    <col min="10757" max="10757" width="21.28515625" style="244" customWidth="1"/>
    <col min="10758" max="10758" width="13.5703125" style="244" customWidth="1"/>
    <col min="10759" max="10764" width="11" style="244" customWidth="1"/>
    <col min="10765" max="10997" width="11.42578125" style="244"/>
    <col min="10998" max="10998" width="8.85546875" style="244" customWidth="1"/>
    <col min="10999" max="10999" width="13.5703125" style="244" customWidth="1"/>
    <col min="11000" max="11000" width="6.7109375" style="244" customWidth="1"/>
    <col min="11001" max="11001" width="8.140625" style="244" customWidth="1"/>
    <col min="11002" max="11002" width="9.7109375" style="244" customWidth="1"/>
    <col min="11003" max="11008" width="8.5703125" style="244" customWidth="1"/>
    <col min="11009" max="11009" width="7.140625" style="244" customWidth="1"/>
    <col min="11010" max="11011" width="8.140625" style="244" customWidth="1"/>
    <col min="11012" max="11012" width="11" style="244" customWidth="1"/>
    <col min="11013" max="11013" width="21.28515625" style="244" customWidth="1"/>
    <col min="11014" max="11014" width="13.5703125" style="244" customWidth="1"/>
    <col min="11015" max="11020" width="11" style="244" customWidth="1"/>
    <col min="11021" max="11253" width="11.42578125" style="244"/>
    <col min="11254" max="11254" width="8.85546875" style="244" customWidth="1"/>
    <col min="11255" max="11255" width="13.5703125" style="244" customWidth="1"/>
    <col min="11256" max="11256" width="6.7109375" style="244" customWidth="1"/>
    <col min="11257" max="11257" width="8.140625" style="244" customWidth="1"/>
    <col min="11258" max="11258" width="9.7109375" style="244" customWidth="1"/>
    <col min="11259" max="11264" width="8.5703125" style="244" customWidth="1"/>
    <col min="11265" max="11265" width="7.140625" style="244" customWidth="1"/>
    <col min="11266" max="11267" width="8.140625" style="244" customWidth="1"/>
    <col min="11268" max="11268" width="11" style="244" customWidth="1"/>
    <col min="11269" max="11269" width="21.28515625" style="244" customWidth="1"/>
    <col min="11270" max="11270" width="13.5703125" style="244" customWidth="1"/>
    <col min="11271" max="11276" width="11" style="244" customWidth="1"/>
    <col min="11277" max="11509" width="11.42578125" style="244"/>
    <col min="11510" max="11510" width="8.85546875" style="244" customWidth="1"/>
    <col min="11511" max="11511" width="13.5703125" style="244" customWidth="1"/>
    <col min="11512" max="11512" width="6.7109375" style="244" customWidth="1"/>
    <col min="11513" max="11513" width="8.140625" style="244" customWidth="1"/>
    <col min="11514" max="11514" width="9.7109375" style="244" customWidth="1"/>
    <col min="11515" max="11520" width="8.5703125" style="244" customWidth="1"/>
    <col min="11521" max="11521" width="7.140625" style="244" customWidth="1"/>
    <col min="11522" max="11523" width="8.140625" style="244" customWidth="1"/>
    <col min="11524" max="11524" width="11" style="244" customWidth="1"/>
    <col min="11525" max="11525" width="21.28515625" style="244" customWidth="1"/>
    <col min="11526" max="11526" width="13.5703125" style="244" customWidth="1"/>
    <col min="11527" max="11532" width="11" style="244" customWidth="1"/>
    <col min="11533" max="11765" width="11.42578125" style="244"/>
    <col min="11766" max="11766" width="8.85546875" style="244" customWidth="1"/>
    <col min="11767" max="11767" width="13.5703125" style="244" customWidth="1"/>
    <col min="11768" max="11768" width="6.7109375" style="244" customWidth="1"/>
    <col min="11769" max="11769" width="8.140625" style="244" customWidth="1"/>
    <col min="11770" max="11770" width="9.7109375" style="244" customWidth="1"/>
    <col min="11771" max="11776" width="8.5703125" style="244" customWidth="1"/>
    <col min="11777" max="11777" width="7.140625" style="244" customWidth="1"/>
    <col min="11778" max="11779" width="8.140625" style="244" customWidth="1"/>
    <col min="11780" max="11780" width="11" style="244" customWidth="1"/>
    <col min="11781" max="11781" width="21.28515625" style="244" customWidth="1"/>
    <col min="11782" max="11782" width="13.5703125" style="244" customWidth="1"/>
    <col min="11783" max="11788" width="11" style="244" customWidth="1"/>
    <col min="11789" max="12021" width="11.42578125" style="244"/>
    <col min="12022" max="12022" width="8.85546875" style="244" customWidth="1"/>
    <col min="12023" max="12023" width="13.5703125" style="244" customWidth="1"/>
    <col min="12024" max="12024" width="6.7109375" style="244" customWidth="1"/>
    <col min="12025" max="12025" width="8.140625" style="244" customWidth="1"/>
    <col min="12026" max="12026" width="9.7109375" style="244" customWidth="1"/>
    <col min="12027" max="12032" width="8.5703125" style="244" customWidth="1"/>
    <col min="12033" max="12033" width="7.140625" style="244" customWidth="1"/>
    <col min="12034" max="12035" width="8.140625" style="244" customWidth="1"/>
    <col min="12036" max="12036" width="11" style="244" customWidth="1"/>
    <col min="12037" max="12037" width="21.28515625" style="244" customWidth="1"/>
    <col min="12038" max="12038" width="13.5703125" style="244" customWidth="1"/>
    <col min="12039" max="12044" width="11" style="244" customWidth="1"/>
    <col min="12045" max="12277" width="11.42578125" style="244"/>
    <col min="12278" max="12278" width="8.85546875" style="244" customWidth="1"/>
    <col min="12279" max="12279" width="13.5703125" style="244" customWidth="1"/>
    <col min="12280" max="12280" width="6.7109375" style="244" customWidth="1"/>
    <col min="12281" max="12281" width="8.140625" style="244" customWidth="1"/>
    <col min="12282" max="12282" width="9.7109375" style="244" customWidth="1"/>
    <col min="12283" max="12288" width="8.5703125" style="244" customWidth="1"/>
    <col min="12289" max="12289" width="7.140625" style="244" customWidth="1"/>
    <col min="12290" max="12291" width="8.140625" style="244" customWidth="1"/>
    <col min="12292" max="12292" width="11" style="244" customWidth="1"/>
    <col min="12293" max="12293" width="21.28515625" style="244" customWidth="1"/>
    <col min="12294" max="12294" width="13.5703125" style="244" customWidth="1"/>
    <col min="12295" max="12300" width="11" style="244" customWidth="1"/>
    <col min="12301" max="12533" width="11.42578125" style="244"/>
    <col min="12534" max="12534" width="8.85546875" style="244" customWidth="1"/>
    <col min="12535" max="12535" width="13.5703125" style="244" customWidth="1"/>
    <col min="12536" max="12536" width="6.7109375" style="244" customWidth="1"/>
    <col min="12537" max="12537" width="8.140625" style="244" customWidth="1"/>
    <col min="12538" max="12538" width="9.7109375" style="244" customWidth="1"/>
    <col min="12539" max="12544" width="8.5703125" style="244" customWidth="1"/>
    <col min="12545" max="12545" width="7.140625" style="244" customWidth="1"/>
    <col min="12546" max="12547" width="8.140625" style="244" customWidth="1"/>
    <col min="12548" max="12548" width="11" style="244" customWidth="1"/>
    <col min="12549" max="12549" width="21.28515625" style="244" customWidth="1"/>
    <col min="12550" max="12550" width="13.5703125" style="244" customWidth="1"/>
    <col min="12551" max="12556" width="11" style="244" customWidth="1"/>
    <col min="12557" max="12789" width="11.42578125" style="244"/>
    <col min="12790" max="12790" width="8.85546875" style="244" customWidth="1"/>
    <col min="12791" max="12791" width="13.5703125" style="244" customWidth="1"/>
    <col min="12792" max="12792" width="6.7109375" style="244" customWidth="1"/>
    <col min="12793" max="12793" width="8.140625" style="244" customWidth="1"/>
    <col min="12794" max="12794" width="9.7109375" style="244" customWidth="1"/>
    <col min="12795" max="12800" width="8.5703125" style="244" customWidth="1"/>
    <col min="12801" max="12801" width="7.140625" style="244" customWidth="1"/>
    <col min="12802" max="12803" width="8.140625" style="244" customWidth="1"/>
    <col min="12804" max="12804" width="11" style="244" customWidth="1"/>
    <col min="12805" max="12805" width="21.28515625" style="244" customWidth="1"/>
    <col min="12806" max="12806" width="13.5703125" style="244" customWidth="1"/>
    <col min="12807" max="12812" width="11" style="244" customWidth="1"/>
    <col min="12813" max="13045" width="11.42578125" style="244"/>
    <col min="13046" max="13046" width="8.85546875" style="244" customWidth="1"/>
    <col min="13047" max="13047" width="13.5703125" style="244" customWidth="1"/>
    <col min="13048" max="13048" width="6.7109375" style="244" customWidth="1"/>
    <col min="13049" max="13049" width="8.140625" style="244" customWidth="1"/>
    <col min="13050" max="13050" width="9.7109375" style="244" customWidth="1"/>
    <col min="13051" max="13056" width="8.5703125" style="244" customWidth="1"/>
    <col min="13057" max="13057" width="7.140625" style="244" customWidth="1"/>
    <col min="13058" max="13059" width="8.140625" style="244" customWidth="1"/>
    <col min="13060" max="13060" width="11" style="244" customWidth="1"/>
    <col min="13061" max="13061" width="21.28515625" style="244" customWidth="1"/>
    <col min="13062" max="13062" width="13.5703125" style="244" customWidth="1"/>
    <col min="13063" max="13068" width="11" style="244" customWidth="1"/>
    <col min="13069" max="13301" width="11.42578125" style="244"/>
    <col min="13302" max="13302" width="8.85546875" style="244" customWidth="1"/>
    <col min="13303" max="13303" width="13.5703125" style="244" customWidth="1"/>
    <col min="13304" max="13304" width="6.7109375" style="244" customWidth="1"/>
    <col min="13305" max="13305" width="8.140625" style="244" customWidth="1"/>
    <col min="13306" max="13306" width="9.7109375" style="244" customWidth="1"/>
    <col min="13307" max="13312" width="8.5703125" style="244" customWidth="1"/>
    <col min="13313" max="13313" width="7.140625" style="244" customWidth="1"/>
    <col min="13314" max="13315" width="8.140625" style="244" customWidth="1"/>
    <col min="13316" max="13316" width="11" style="244" customWidth="1"/>
    <col min="13317" max="13317" width="21.28515625" style="244" customWidth="1"/>
    <col min="13318" max="13318" width="13.5703125" style="244" customWidth="1"/>
    <col min="13319" max="13324" width="11" style="244" customWidth="1"/>
    <col min="13325" max="13557" width="11.42578125" style="244"/>
    <col min="13558" max="13558" width="8.85546875" style="244" customWidth="1"/>
    <col min="13559" max="13559" width="13.5703125" style="244" customWidth="1"/>
    <col min="13560" max="13560" width="6.7109375" style="244" customWidth="1"/>
    <col min="13561" max="13561" width="8.140625" style="244" customWidth="1"/>
    <col min="13562" max="13562" width="9.7109375" style="244" customWidth="1"/>
    <col min="13563" max="13568" width="8.5703125" style="244" customWidth="1"/>
    <col min="13569" max="13569" width="7.140625" style="244" customWidth="1"/>
    <col min="13570" max="13571" width="8.140625" style="244" customWidth="1"/>
    <col min="13572" max="13572" width="11" style="244" customWidth="1"/>
    <col min="13573" max="13573" width="21.28515625" style="244" customWidth="1"/>
    <col min="13574" max="13574" width="13.5703125" style="244" customWidth="1"/>
    <col min="13575" max="13580" width="11" style="244" customWidth="1"/>
    <col min="13581" max="13813" width="11.42578125" style="244"/>
    <col min="13814" max="13814" width="8.85546875" style="244" customWidth="1"/>
    <col min="13815" max="13815" width="13.5703125" style="244" customWidth="1"/>
    <col min="13816" max="13816" width="6.7109375" style="244" customWidth="1"/>
    <col min="13817" max="13817" width="8.140625" style="244" customWidth="1"/>
    <col min="13818" max="13818" width="9.7109375" style="244" customWidth="1"/>
    <col min="13819" max="13824" width="8.5703125" style="244" customWidth="1"/>
    <col min="13825" max="13825" width="7.140625" style="244" customWidth="1"/>
    <col min="13826" max="13827" width="8.140625" style="244" customWidth="1"/>
    <col min="13828" max="13828" width="11" style="244" customWidth="1"/>
    <col min="13829" max="13829" width="21.28515625" style="244" customWidth="1"/>
    <col min="13830" max="13830" width="13.5703125" style="244" customWidth="1"/>
    <col min="13831" max="13836" width="11" style="244" customWidth="1"/>
    <col min="13837" max="14069" width="11.42578125" style="244"/>
    <col min="14070" max="14070" width="8.85546875" style="244" customWidth="1"/>
    <col min="14071" max="14071" width="13.5703125" style="244" customWidth="1"/>
    <col min="14072" max="14072" width="6.7109375" style="244" customWidth="1"/>
    <col min="14073" max="14073" width="8.140625" style="244" customWidth="1"/>
    <col min="14074" max="14074" width="9.7109375" style="244" customWidth="1"/>
    <col min="14075" max="14080" width="8.5703125" style="244" customWidth="1"/>
    <col min="14081" max="14081" width="7.140625" style="244" customWidth="1"/>
    <col min="14082" max="14083" width="8.140625" style="244" customWidth="1"/>
    <col min="14084" max="14084" width="11" style="244" customWidth="1"/>
    <col min="14085" max="14085" width="21.28515625" style="244" customWidth="1"/>
    <col min="14086" max="14086" width="13.5703125" style="244" customWidth="1"/>
    <col min="14087" max="14092" width="11" style="244" customWidth="1"/>
    <col min="14093" max="14325" width="11.42578125" style="244"/>
    <col min="14326" max="14326" width="8.85546875" style="244" customWidth="1"/>
    <col min="14327" max="14327" width="13.5703125" style="244" customWidth="1"/>
    <col min="14328" max="14328" width="6.7109375" style="244" customWidth="1"/>
    <col min="14329" max="14329" width="8.140625" style="244" customWidth="1"/>
    <col min="14330" max="14330" width="9.7109375" style="244" customWidth="1"/>
    <col min="14331" max="14336" width="8.5703125" style="244" customWidth="1"/>
    <col min="14337" max="14337" width="7.140625" style="244" customWidth="1"/>
    <col min="14338" max="14339" width="8.140625" style="244" customWidth="1"/>
    <col min="14340" max="14340" width="11" style="244" customWidth="1"/>
    <col min="14341" max="14341" width="21.28515625" style="244" customWidth="1"/>
    <col min="14342" max="14342" width="13.5703125" style="244" customWidth="1"/>
    <col min="14343" max="14348" width="11" style="244" customWidth="1"/>
    <col min="14349" max="14581" width="11.42578125" style="244"/>
    <col min="14582" max="14582" width="8.85546875" style="244" customWidth="1"/>
    <col min="14583" max="14583" width="13.5703125" style="244" customWidth="1"/>
    <col min="14584" max="14584" width="6.7109375" style="244" customWidth="1"/>
    <col min="14585" max="14585" width="8.140625" style="244" customWidth="1"/>
    <col min="14586" max="14586" width="9.7109375" style="244" customWidth="1"/>
    <col min="14587" max="14592" width="8.5703125" style="244" customWidth="1"/>
    <col min="14593" max="14593" width="7.140625" style="244" customWidth="1"/>
    <col min="14594" max="14595" width="8.140625" style="244" customWidth="1"/>
    <col min="14596" max="14596" width="11" style="244" customWidth="1"/>
    <col min="14597" max="14597" width="21.28515625" style="244" customWidth="1"/>
    <col min="14598" max="14598" width="13.5703125" style="244" customWidth="1"/>
    <col min="14599" max="14604" width="11" style="244" customWidth="1"/>
    <col min="14605" max="14837" width="11.42578125" style="244"/>
    <col min="14838" max="14838" width="8.85546875" style="244" customWidth="1"/>
    <col min="14839" max="14839" width="13.5703125" style="244" customWidth="1"/>
    <col min="14840" max="14840" width="6.7109375" style="244" customWidth="1"/>
    <col min="14841" max="14841" width="8.140625" style="244" customWidth="1"/>
    <col min="14842" max="14842" width="9.7109375" style="244" customWidth="1"/>
    <col min="14843" max="14848" width="8.5703125" style="244" customWidth="1"/>
    <col min="14849" max="14849" width="7.140625" style="244" customWidth="1"/>
    <col min="14850" max="14851" width="8.140625" style="244" customWidth="1"/>
    <col min="14852" max="14852" width="11" style="244" customWidth="1"/>
    <col min="14853" max="14853" width="21.28515625" style="244" customWidth="1"/>
    <col min="14854" max="14854" width="13.5703125" style="244" customWidth="1"/>
    <col min="14855" max="14860" width="11" style="244" customWidth="1"/>
    <col min="14861" max="15093" width="11.42578125" style="244"/>
    <col min="15094" max="15094" width="8.85546875" style="244" customWidth="1"/>
    <col min="15095" max="15095" width="13.5703125" style="244" customWidth="1"/>
    <col min="15096" max="15096" width="6.7109375" style="244" customWidth="1"/>
    <col min="15097" max="15097" width="8.140625" style="244" customWidth="1"/>
    <col min="15098" max="15098" width="9.7109375" style="244" customWidth="1"/>
    <col min="15099" max="15104" width="8.5703125" style="244" customWidth="1"/>
    <col min="15105" max="15105" width="7.140625" style="244" customWidth="1"/>
    <col min="15106" max="15107" width="8.140625" style="244" customWidth="1"/>
    <col min="15108" max="15108" width="11" style="244" customWidth="1"/>
    <col min="15109" max="15109" width="21.28515625" style="244" customWidth="1"/>
    <col min="15110" max="15110" width="13.5703125" style="244" customWidth="1"/>
    <col min="15111" max="15116" width="11" style="244" customWidth="1"/>
    <col min="15117" max="15349" width="11.42578125" style="244"/>
    <col min="15350" max="15350" width="8.85546875" style="244" customWidth="1"/>
    <col min="15351" max="15351" width="13.5703125" style="244" customWidth="1"/>
    <col min="15352" max="15352" width="6.7109375" style="244" customWidth="1"/>
    <col min="15353" max="15353" width="8.140625" style="244" customWidth="1"/>
    <col min="15354" max="15354" width="9.7109375" style="244" customWidth="1"/>
    <col min="15355" max="15360" width="8.5703125" style="244" customWidth="1"/>
    <col min="15361" max="15361" width="7.140625" style="244" customWidth="1"/>
    <col min="15362" max="15363" width="8.140625" style="244" customWidth="1"/>
    <col min="15364" max="15364" width="11" style="244" customWidth="1"/>
    <col min="15365" max="15365" width="21.28515625" style="244" customWidth="1"/>
    <col min="15366" max="15366" width="13.5703125" style="244" customWidth="1"/>
    <col min="15367" max="15372" width="11" style="244" customWidth="1"/>
    <col min="15373" max="15605" width="11.42578125" style="244"/>
    <col min="15606" max="15606" width="8.85546875" style="244" customWidth="1"/>
    <col min="15607" max="15607" width="13.5703125" style="244" customWidth="1"/>
    <col min="15608" max="15608" width="6.7109375" style="244" customWidth="1"/>
    <col min="15609" max="15609" width="8.140625" style="244" customWidth="1"/>
    <col min="15610" max="15610" width="9.7109375" style="244" customWidth="1"/>
    <col min="15611" max="15616" width="8.5703125" style="244" customWidth="1"/>
    <col min="15617" max="15617" width="7.140625" style="244" customWidth="1"/>
    <col min="15618" max="15619" width="8.140625" style="244" customWidth="1"/>
    <col min="15620" max="15620" width="11" style="244" customWidth="1"/>
    <col min="15621" max="15621" width="21.28515625" style="244" customWidth="1"/>
    <col min="15622" max="15622" width="13.5703125" style="244" customWidth="1"/>
    <col min="15623" max="15628" width="11" style="244" customWidth="1"/>
    <col min="15629" max="15861" width="11.42578125" style="244"/>
    <col min="15862" max="15862" width="8.85546875" style="244" customWidth="1"/>
    <col min="15863" max="15863" width="13.5703125" style="244" customWidth="1"/>
    <col min="15864" max="15864" width="6.7109375" style="244" customWidth="1"/>
    <col min="15865" max="15865" width="8.140625" style="244" customWidth="1"/>
    <col min="15866" max="15866" width="9.7109375" style="244" customWidth="1"/>
    <col min="15867" max="15872" width="8.5703125" style="244" customWidth="1"/>
    <col min="15873" max="15873" width="7.140625" style="244" customWidth="1"/>
    <col min="15874" max="15875" width="8.140625" style="244" customWidth="1"/>
    <col min="15876" max="15876" width="11" style="244" customWidth="1"/>
    <col min="15877" max="15877" width="21.28515625" style="244" customWidth="1"/>
    <col min="15878" max="15878" width="13.5703125" style="244" customWidth="1"/>
    <col min="15879" max="15884" width="11" style="244" customWidth="1"/>
    <col min="15885" max="16117" width="11.42578125" style="244"/>
    <col min="16118" max="16118" width="8.85546875" style="244" customWidth="1"/>
    <col min="16119" max="16119" width="13.5703125" style="244" customWidth="1"/>
    <col min="16120" max="16120" width="6.7109375" style="244" customWidth="1"/>
    <col min="16121" max="16121" width="8.140625" style="244" customWidth="1"/>
    <col min="16122" max="16122" width="9.7109375" style="244" customWidth="1"/>
    <col min="16123" max="16128" width="8.5703125" style="244" customWidth="1"/>
    <col min="16129" max="16129" width="7.140625" style="244" customWidth="1"/>
    <col min="16130" max="16131" width="8.140625" style="244" customWidth="1"/>
    <col min="16132" max="16132" width="11" style="244" customWidth="1"/>
    <col min="16133" max="16133" width="21.28515625" style="244" customWidth="1"/>
    <col min="16134" max="16134" width="13.5703125" style="244" customWidth="1"/>
    <col min="16135" max="16140" width="11" style="244" customWidth="1"/>
    <col min="16141" max="16384" width="11.42578125" style="244"/>
  </cols>
  <sheetData>
    <row r="2" spans="2:17" ht="21">
      <c r="B2" s="324" t="s">
        <v>373</v>
      </c>
      <c r="C2" s="432"/>
      <c r="D2" s="432"/>
      <c r="E2" s="432"/>
      <c r="F2" s="432"/>
      <c r="G2" s="432"/>
      <c r="H2" s="432"/>
      <c r="I2" s="432"/>
      <c r="J2" s="432"/>
      <c r="K2" s="432"/>
      <c r="L2" s="432"/>
      <c r="M2" s="733"/>
      <c r="N2" s="733"/>
      <c r="O2" s="733"/>
    </row>
    <row r="3" spans="2:17" ht="18.75">
      <c r="B3" s="325" t="str">
        <f>+'(2) Presupuesto de la Conexión'!B3</f>
        <v>Resolución Osinergmin N° 130-2023-OS/CD -MODIFICADA POR RESOLUCION OSINERGMIN N°166-20233-OS-CD</v>
      </c>
      <c r="C3" s="432"/>
      <c r="D3" s="432"/>
      <c r="E3" s="432"/>
      <c r="F3" s="432"/>
      <c r="G3" s="432"/>
      <c r="H3" s="432"/>
      <c r="I3" s="432"/>
      <c r="J3" s="432"/>
      <c r="K3" s="432"/>
      <c r="L3" s="432"/>
      <c r="M3" s="733"/>
      <c r="N3" s="733"/>
      <c r="O3" s="733"/>
    </row>
    <row r="4" spans="2:17" ht="18.75">
      <c r="B4" s="325" t="str">
        <f>+Factores!A2</f>
        <v>Vigente a partir del 04/May/2025</v>
      </c>
      <c r="C4" s="432"/>
      <c r="D4" s="432"/>
      <c r="E4" s="432"/>
      <c r="F4" s="432"/>
      <c r="G4" s="432"/>
      <c r="H4" s="432"/>
      <c r="I4" s="432"/>
      <c r="J4" s="432"/>
      <c r="K4" s="432"/>
      <c r="L4" s="432"/>
      <c r="M4" s="733"/>
      <c r="N4" s="733"/>
      <c r="O4" s="733"/>
    </row>
    <row r="5" spans="2:17" ht="18.75">
      <c r="B5" s="325"/>
      <c r="C5" s="432"/>
      <c r="D5" s="432"/>
      <c r="E5" s="432"/>
      <c r="F5" s="432"/>
      <c r="G5" s="432"/>
      <c r="H5" s="432"/>
      <c r="I5" s="432"/>
      <c r="J5" s="432"/>
      <c r="K5" s="432"/>
      <c r="L5" s="432"/>
      <c r="M5" s="733"/>
      <c r="N5" s="733"/>
      <c r="O5" s="733"/>
    </row>
    <row r="6" spans="2:17" ht="15.75">
      <c r="B6" s="434" t="s">
        <v>374</v>
      </c>
      <c r="C6" s="432"/>
      <c r="D6" s="432"/>
      <c r="E6" s="432"/>
      <c r="F6" s="432"/>
      <c r="G6" s="432"/>
      <c r="H6" s="432"/>
      <c r="I6" s="432"/>
      <c r="J6" s="432"/>
      <c r="K6" s="432"/>
      <c r="L6" s="432"/>
      <c r="M6" s="733"/>
      <c r="N6" s="733"/>
      <c r="O6" s="733"/>
    </row>
    <row r="7" spans="2:17" ht="15.75">
      <c r="B7" s="434"/>
      <c r="C7" s="432"/>
      <c r="D7" s="432"/>
      <c r="E7" s="432"/>
      <c r="F7" s="432"/>
      <c r="G7" s="432"/>
      <c r="H7" s="432"/>
      <c r="I7" s="432"/>
      <c r="J7" s="432"/>
      <c r="K7" s="432"/>
      <c r="L7" s="432"/>
      <c r="M7" s="733"/>
      <c r="N7" s="733"/>
      <c r="O7" s="733"/>
    </row>
    <row r="8" spans="2:17" ht="15.75">
      <c r="B8" s="434"/>
      <c r="C8" s="432"/>
      <c r="D8" s="432"/>
      <c r="E8" s="432"/>
      <c r="F8" s="432"/>
      <c r="G8" s="432"/>
      <c r="H8" s="432"/>
      <c r="I8" s="432"/>
      <c r="J8" s="432"/>
      <c r="K8" s="432"/>
      <c r="L8" s="432"/>
      <c r="M8" s="733"/>
      <c r="N8" s="733"/>
      <c r="O8" s="733"/>
    </row>
    <row r="9" spans="2:17" ht="15.75">
      <c r="B9" s="1494" t="s">
        <v>214</v>
      </c>
      <c r="C9" s="1495"/>
      <c r="D9" s="1495"/>
      <c r="E9" s="1131" t="s">
        <v>235</v>
      </c>
      <c r="F9" s="432"/>
      <c r="G9" s="432"/>
      <c r="H9" s="432"/>
      <c r="I9" s="432"/>
      <c r="J9" s="432"/>
      <c r="K9" s="432"/>
      <c r="L9" s="432"/>
      <c r="M9" s="733"/>
      <c r="N9" s="733"/>
      <c r="O9" s="733"/>
    </row>
    <row r="10" spans="2:17" ht="15.75">
      <c r="B10" s="1496"/>
      <c r="C10" s="1497"/>
      <c r="D10" s="1497"/>
      <c r="E10" s="1132" t="s">
        <v>236</v>
      </c>
      <c r="F10" s="432"/>
      <c r="G10" s="432"/>
      <c r="H10" s="432"/>
      <c r="I10" s="432"/>
      <c r="J10" s="432"/>
      <c r="K10" s="432"/>
      <c r="L10" s="432"/>
      <c r="M10" s="733"/>
      <c r="N10" s="733"/>
      <c r="O10" s="733"/>
    </row>
    <row r="11" spans="2:17" ht="15">
      <c r="B11" s="1478" t="str">
        <f>+CRER!C5</f>
        <v>Coelvisac</v>
      </c>
      <c r="C11" s="1479"/>
      <c r="D11" s="1480"/>
      <c r="E11" s="1133">
        <f>CRER!D5*Factores!$B$7</f>
        <v>0</v>
      </c>
      <c r="F11" s="432"/>
      <c r="G11" s="432"/>
      <c r="H11" s="432"/>
      <c r="I11" s="432"/>
      <c r="J11" s="432"/>
      <c r="K11" s="432"/>
      <c r="L11" s="432"/>
      <c r="M11" s="733"/>
      <c r="N11" s="733"/>
      <c r="O11" s="733"/>
      <c r="P11" s="244">
        <v>0.02</v>
      </c>
      <c r="Q11" s="244">
        <f>+IF(P11=E11,0,1)</f>
        <v>1</v>
      </c>
    </row>
    <row r="12" spans="2:17" ht="15">
      <c r="B12" s="1478" t="str">
        <f>+CRER!C6</f>
        <v>Electro Dunas</v>
      </c>
      <c r="C12" s="1479"/>
      <c r="D12" s="1480"/>
      <c r="E12" s="1133">
        <f>CRER!D6*Factores!$B$7</f>
        <v>0</v>
      </c>
      <c r="F12" s="432"/>
      <c r="G12" s="432"/>
      <c r="H12" s="432"/>
      <c r="I12" s="432"/>
      <c r="J12" s="432"/>
      <c r="K12" s="432"/>
      <c r="L12" s="432"/>
      <c r="M12" s="733"/>
      <c r="N12" s="733"/>
      <c r="O12" s="733"/>
      <c r="P12" s="244">
        <v>0.01</v>
      </c>
      <c r="Q12" s="244">
        <f t="shared" ref="Q12:Q29" si="0">+IF(P12=E13,0,1)</f>
        <v>1</v>
      </c>
    </row>
    <row r="13" spans="2:17" ht="15">
      <c r="B13" s="1478" t="str">
        <f>+CRER!C7</f>
        <v>Electro Oriente</v>
      </c>
      <c r="C13" s="1479"/>
      <c r="D13" s="1480"/>
      <c r="E13" s="1133">
        <f>CRER!D7*Factores!$B$7</f>
        <v>9.6790000000000001E-3</v>
      </c>
      <c r="F13" s="432"/>
      <c r="G13" s="432"/>
      <c r="H13" s="432"/>
      <c r="I13" s="432"/>
      <c r="J13" s="432"/>
      <c r="K13" s="432"/>
      <c r="L13" s="432"/>
      <c r="M13" s="733"/>
      <c r="N13" s="733"/>
      <c r="O13" s="733"/>
      <c r="P13" s="244">
        <v>-0.02</v>
      </c>
      <c r="Q13" s="244">
        <f t="shared" si="0"/>
        <v>1</v>
      </c>
    </row>
    <row r="14" spans="2:17" ht="15">
      <c r="B14" s="1478" t="str">
        <f>+CRER!C8</f>
        <v>Electro Pangoa</v>
      </c>
      <c r="C14" s="1479"/>
      <c r="D14" s="1480"/>
      <c r="E14" s="1133">
        <f>CRER!D8*Factores!$B$7</f>
        <v>0</v>
      </c>
      <c r="F14" s="432"/>
      <c r="G14" s="432"/>
      <c r="H14" s="432"/>
      <c r="I14" s="432"/>
      <c r="J14" s="432"/>
      <c r="K14" s="432"/>
      <c r="L14" s="432"/>
      <c r="M14" s="733"/>
      <c r="N14" s="733"/>
      <c r="O14" s="733"/>
      <c r="P14" s="244">
        <v>0</v>
      </c>
      <c r="Q14" s="244">
        <f t="shared" si="0"/>
        <v>0</v>
      </c>
    </row>
    <row r="15" spans="2:17" ht="15">
      <c r="B15" s="1478" t="str">
        <f>+CRER!C9</f>
        <v>Electro Puno</v>
      </c>
      <c r="C15" s="1479"/>
      <c r="D15" s="1480"/>
      <c r="E15" s="1133">
        <f>CRER!D9*Factores!$B$7</f>
        <v>0</v>
      </c>
      <c r="F15" s="432"/>
      <c r="G15" s="432"/>
      <c r="H15" s="432"/>
      <c r="I15" s="432"/>
      <c r="J15" s="432"/>
      <c r="K15" s="432"/>
      <c r="L15" s="432"/>
      <c r="M15" s="733"/>
      <c r="N15" s="733"/>
      <c r="O15" s="733"/>
      <c r="P15" s="244">
        <v>0.01</v>
      </c>
      <c r="Q15" s="244">
        <f t="shared" si="0"/>
        <v>1</v>
      </c>
    </row>
    <row r="16" spans="2:17" ht="15">
      <c r="B16" s="1478" t="str">
        <f>+CRER!C10</f>
        <v>Electro Sur Este</v>
      </c>
      <c r="C16" s="1479"/>
      <c r="D16" s="1480"/>
      <c r="E16" s="1133">
        <f>CRER!D10*Factores!$B$7</f>
        <v>0</v>
      </c>
      <c r="F16" s="432"/>
      <c r="G16" s="432"/>
      <c r="H16" s="432"/>
      <c r="I16" s="432"/>
      <c r="J16" s="432"/>
      <c r="K16" s="432"/>
      <c r="L16" s="432"/>
      <c r="M16" s="733"/>
      <c r="N16" s="733"/>
      <c r="O16" s="733"/>
      <c r="P16" s="244">
        <v>0.01</v>
      </c>
      <c r="Q16" s="244">
        <f t="shared" si="0"/>
        <v>1</v>
      </c>
    </row>
    <row r="17" spans="2:18" ht="15">
      <c r="B17" s="1478" t="str">
        <f>+CRER!C11</f>
        <v>Electro Tocache</v>
      </c>
      <c r="C17" s="1479"/>
      <c r="D17" s="1480"/>
      <c r="E17" s="1133">
        <f>CRER!D11*Factores!$B$7</f>
        <v>0</v>
      </c>
      <c r="F17" s="432"/>
      <c r="G17" s="432"/>
      <c r="H17" s="432"/>
      <c r="I17" s="432"/>
      <c r="J17" s="432"/>
      <c r="K17" s="432"/>
      <c r="L17" s="432"/>
      <c r="M17" s="733"/>
      <c r="N17" s="733"/>
      <c r="O17" s="733"/>
      <c r="P17" s="244">
        <v>0.02</v>
      </c>
      <c r="Q17" s="244">
        <f t="shared" si="0"/>
        <v>1</v>
      </c>
    </row>
    <row r="18" spans="2:18" ht="15">
      <c r="B18" s="1478" t="str">
        <f>+CRER!C12</f>
        <v>Electro Ucayali</v>
      </c>
      <c r="C18" s="1479"/>
      <c r="D18" s="1480"/>
      <c r="E18" s="1133">
        <f>CRER!D12*Factores!$B$7</f>
        <v>0</v>
      </c>
      <c r="F18" s="432"/>
      <c r="G18" s="432"/>
      <c r="H18" s="432"/>
      <c r="I18" s="432"/>
      <c r="J18" s="432"/>
      <c r="K18" s="432"/>
      <c r="L18" s="432"/>
      <c r="M18" s="733"/>
      <c r="N18" s="733"/>
      <c r="O18" s="733"/>
      <c r="P18" s="244">
        <v>0.01</v>
      </c>
      <c r="Q18" s="244">
        <f t="shared" si="0"/>
        <v>1</v>
      </c>
    </row>
    <row r="19" spans="2:18" ht="15">
      <c r="B19" s="1478" t="str">
        <f>+CRER!C13</f>
        <v>Electrocentro</v>
      </c>
      <c r="C19" s="1479"/>
      <c r="D19" s="1480"/>
      <c r="E19" s="1133">
        <f>CRER!D13*Factores!$B$7</f>
        <v>9.6790000000000001E-3</v>
      </c>
      <c r="F19" s="432"/>
      <c r="G19" s="432"/>
      <c r="H19" s="432"/>
      <c r="I19" s="432"/>
      <c r="J19" s="432"/>
      <c r="K19" s="432"/>
      <c r="L19" s="432"/>
      <c r="M19" s="733"/>
      <c r="N19" s="733"/>
      <c r="O19" s="733"/>
      <c r="P19" s="244">
        <v>0.02</v>
      </c>
      <c r="Q19" s="244">
        <f t="shared" si="0"/>
        <v>1</v>
      </c>
    </row>
    <row r="20" spans="2:18" ht="15">
      <c r="B20" s="1478" t="str">
        <f>+CRER!C14</f>
        <v>Electronoroeste</v>
      </c>
      <c r="C20" s="1479"/>
      <c r="D20" s="1480"/>
      <c r="E20" s="1133">
        <f>CRER!D14*Factores!$B$7</f>
        <v>0</v>
      </c>
      <c r="F20" s="432"/>
      <c r="G20" s="432"/>
      <c r="H20" s="432"/>
      <c r="I20" s="432"/>
      <c r="J20" s="432"/>
      <c r="K20" s="432"/>
      <c r="L20" s="432"/>
      <c r="M20" s="733"/>
      <c r="N20" s="733"/>
      <c r="O20" s="733"/>
      <c r="P20" s="244">
        <v>0.02</v>
      </c>
      <c r="Q20" s="244">
        <f t="shared" si="0"/>
        <v>1</v>
      </c>
    </row>
    <row r="21" spans="2:18" ht="15">
      <c r="B21" s="1478" t="str">
        <f>+CRER!C15</f>
        <v>Electronorte</v>
      </c>
      <c r="C21" s="1479"/>
      <c r="D21" s="1480"/>
      <c r="E21" s="1133">
        <f>CRER!D15*Factores!$B$7</f>
        <v>0</v>
      </c>
      <c r="F21" s="432"/>
      <c r="G21" s="432"/>
      <c r="H21" s="432"/>
      <c r="I21" s="432"/>
      <c r="J21" s="432"/>
      <c r="K21" s="432"/>
      <c r="L21" s="432"/>
      <c r="M21" s="733"/>
      <c r="N21" s="733"/>
      <c r="O21" s="733"/>
      <c r="P21" s="244">
        <v>0.02</v>
      </c>
      <c r="Q21" s="244">
        <f t="shared" si="0"/>
        <v>1</v>
      </c>
    </row>
    <row r="22" spans="2:18" ht="15">
      <c r="B22" s="1478" t="str">
        <f>+CRER!C16</f>
        <v>Electrosur</v>
      </c>
      <c r="C22" s="1479"/>
      <c r="D22" s="1480"/>
      <c r="E22" s="1133">
        <f>CRER!D16*Factores!$B$7</f>
        <v>0</v>
      </c>
      <c r="F22" s="432"/>
      <c r="G22" s="432"/>
      <c r="H22" s="432"/>
      <c r="I22" s="432"/>
      <c r="J22" s="432"/>
      <c r="K22" s="432"/>
      <c r="L22" s="432"/>
      <c r="M22" s="733"/>
      <c r="N22" s="733"/>
      <c r="O22" s="733"/>
      <c r="P22" s="244">
        <v>0.02</v>
      </c>
      <c r="Q22" s="244">
        <f t="shared" si="0"/>
        <v>1</v>
      </c>
    </row>
    <row r="23" spans="2:18" ht="15">
      <c r="B23" s="1478" t="str">
        <f>+CRER!C17</f>
        <v>Emsemsa</v>
      </c>
      <c r="C23" s="1479"/>
      <c r="D23" s="1480"/>
      <c r="E23" s="1133">
        <f>CRER!D17*Factores!$B$7</f>
        <v>0</v>
      </c>
      <c r="F23" s="432"/>
      <c r="G23" s="432"/>
      <c r="H23" s="432"/>
      <c r="I23" s="432"/>
      <c r="J23" s="432"/>
      <c r="K23" s="432"/>
      <c r="L23" s="432"/>
      <c r="M23" s="733"/>
      <c r="N23" s="733"/>
      <c r="O23" s="733"/>
      <c r="P23" s="244">
        <v>0.01</v>
      </c>
      <c r="Q23" s="244">
        <f t="shared" si="0"/>
        <v>1</v>
      </c>
    </row>
    <row r="24" spans="2:18" ht="15">
      <c r="B24" s="1478" t="str">
        <f>+CRER!C18</f>
        <v>Emseusa</v>
      </c>
      <c r="C24" s="1479"/>
      <c r="D24" s="1480"/>
      <c r="E24" s="1133">
        <f>CRER!D18*Factores!$B$7</f>
        <v>0</v>
      </c>
      <c r="F24" s="432"/>
      <c r="G24" s="432"/>
      <c r="H24" s="432"/>
      <c r="I24" s="432"/>
      <c r="J24" s="432"/>
      <c r="K24" s="432"/>
      <c r="L24" s="432"/>
      <c r="M24" s="733"/>
      <c r="N24" s="733"/>
      <c r="O24" s="733"/>
      <c r="P24" s="244">
        <v>0.01</v>
      </c>
      <c r="Q24" s="244">
        <f t="shared" si="0"/>
        <v>1</v>
      </c>
    </row>
    <row r="25" spans="2:18" ht="15">
      <c r="B25" s="1478" t="str">
        <f>+CRER!C19</f>
        <v>Enel</v>
      </c>
      <c r="C25" s="1479"/>
      <c r="D25" s="1480"/>
      <c r="E25" s="1133">
        <f>CRER!D19*Factores!$B$7</f>
        <v>9.6790000000000001E-3</v>
      </c>
      <c r="F25" s="432"/>
      <c r="G25" s="432"/>
      <c r="H25" s="432"/>
      <c r="I25" s="432"/>
      <c r="J25" s="432"/>
      <c r="K25" s="432"/>
      <c r="L25" s="432"/>
      <c r="M25" s="733"/>
      <c r="N25" s="733"/>
      <c r="O25" s="733"/>
      <c r="P25" s="244">
        <v>0.02</v>
      </c>
      <c r="Q25" s="244">
        <f t="shared" si="0"/>
        <v>1</v>
      </c>
    </row>
    <row r="26" spans="2:18" ht="15">
      <c r="B26" s="1478" t="str">
        <f>+CRER!C20</f>
        <v>Hidrandina</v>
      </c>
      <c r="C26" s="1479"/>
      <c r="D26" s="1480"/>
      <c r="E26" s="1133">
        <f>CRER!D20*Factores!$B$7</f>
        <v>0</v>
      </c>
      <c r="F26" s="432"/>
      <c r="G26" s="432"/>
      <c r="H26" s="432"/>
      <c r="I26" s="432"/>
      <c r="J26" s="432"/>
      <c r="K26" s="432"/>
      <c r="L26" s="432"/>
      <c r="M26" s="733"/>
      <c r="N26" s="733"/>
      <c r="O26" s="733"/>
      <c r="P26" s="244">
        <v>0.02</v>
      </c>
      <c r="Q26" s="244">
        <f t="shared" si="0"/>
        <v>1</v>
      </c>
    </row>
    <row r="27" spans="2:18" ht="15">
      <c r="B27" s="1478" t="str">
        <f>+CRER!C21</f>
        <v>Luz del Sur</v>
      </c>
      <c r="C27" s="1479"/>
      <c r="D27" s="1480"/>
      <c r="E27" s="1133">
        <f>CRER!D21*Factores!$B$7</f>
        <v>9.6790000000000001E-3</v>
      </c>
      <c r="F27" s="432"/>
      <c r="G27" s="432"/>
      <c r="H27" s="432"/>
      <c r="I27" s="432"/>
      <c r="J27" s="432"/>
      <c r="K27" s="432"/>
      <c r="L27" s="432"/>
      <c r="M27" s="733"/>
      <c r="N27" s="733"/>
      <c r="O27" s="733"/>
      <c r="P27" s="244">
        <v>0.02</v>
      </c>
      <c r="Q27" s="244">
        <f t="shared" si="0"/>
        <v>1</v>
      </c>
    </row>
    <row r="28" spans="2:18" ht="15">
      <c r="B28" s="1478" t="str">
        <f>+CRER!C22</f>
        <v>Seal</v>
      </c>
      <c r="C28" s="1479"/>
      <c r="D28" s="1480"/>
      <c r="E28" s="1133">
        <f>CRER!D22*Factores!$B$7</f>
        <v>0</v>
      </c>
      <c r="F28" s="432"/>
      <c r="G28" s="432"/>
      <c r="H28" s="432"/>
      <c r="I28" s="432"/>
      <c r="J28" s="432"/>
      <c r="K28" s="432"/>
      <c r="L28" s="432"/>
      <c r="M28" s="733"/>
      <c r="N28" s="733"/>
      <c r="O28" s="733"/>
      <c r="P28" s="244">
        <v>-0.01</v>
      </c>
      <c r="Q28" s="244">
        <f t="shared" si="0"/>
        <v>1</v>
      </c>
    </row>
    <row r="29" spans="2:18" ht="15">
      <c r="B29" s="1478" t="str">
        <f>+CRER!C23</f>
        <v>Sersa</v>
      </c>
      <c r="C29" s="1479"/>
      <c r="D29" s="1480"/>
      <c r="E29" s="1133">
        <f>CRER!D23*Factores!$B$7</f>
        <v>0</v>
      </c>
      <c r="F29" s="432"/>
      <c r="G29" s="432"/>
      <c r="H29" s="432"/>
      <c r="I29" s="432"/>
      <c r="J29" s="432"/>
      <c r="K29" s="432"/>
      <c r="L29" s="432"/>
      <c r="M29" s="733"/>
      <c r="N29" s="733"/>
      <c r="O29" s="733"/>
      <c r="P29" s="244">
        <v>0</v>
      </c>
      <c r="Q29" s="244">
        <f t="shared" si="0"/>
        <v>0</v>
      </c>
    </row>
    <row r="30" spans="2:18" ht="15">
      <c r="B30" s="1478"/>
      <c r="C30" s="1479"/>
      <c r="D30" s="1480"/>
      <c r="E30" s="1133"/>
      <c r="F30" s="432"/>
      <c r="G30" s="432"/>
      <c r="H30" s="432"/>
      <c r="I30" s="432"/>
      <c r="J30" s="432"/>
      <c r="K30" s="432"/>
      <c r="L30" s="432"/>
      <c r="M30" s="733"/>
      <c r="N30" s="733"/>
      <c r="O30" s="733"/>
      <c r="P30" s="244">
        <v>0.02</v>
      </c>
      <c r="Q30" s="244" t="e">
        <f>+IF(P30=#REF!,0,1)</f>
        <v>#REF!</v>
      </c>
      <c r="R30" s="528" t="e">
        <f>+SUM(Q11:Q30)</f>
        <v>#REF!</v>
      </c>
    </row>
    <row r="31" spans="2:18">
      <c r="B31" s="326"/>
      <c r="C31" s="432"/>
      <c r="D31" s="432"/>
      <c r="E31" s="432"/>
      <c r="F31" s="432"/>
      <c r="G31" s="432"/>
      <c r="H31" s="432"/>
      <c r="I31" s="432"/>
      <c r="J31" s="432"/>
      <c r="K31" s="432"/>
      <c r="L31" s="432"/>
      <c r="M31" s="733"/>
      <c r="N31" s="733"/>
      <c r="O31" s="733"/>
    </row>
    <row r="32" spans="2:18">
      <c r="B32" s="326"/>
      <c r="C32" s="432"/>
      <c r="D32" s="432"/>
      <c r="E32" s="432"/>
      <c r="F32" s="432"/>
      <c r="G32" s="432"/>
      <c r="H32" s="432"/>
      <c r="I32" s="432"/>
      <c r="J32" s="432"/>
      <c r="K32" s="432"/>
      <c r="L32" s="432"/>
      <c r="M32" s="733"/>
      <c r="N32" s="733"/>
      <c r="O32" s="733"/>
    </row>
    <row r="33" spans="2:20" ht="15.75">
      <c r="B33" s="434" t="s">
        <v>123</v>
      </c>
      <c r="C33" s="432"/>
      <c r="D33" s="534"/>
      <c r="E33" s="534"/>
      <c r="F33" s="534"/>
      <c r="G33" s="534"/>
      <c r="H33" s="534"/>
      <c r="I33" s="534"/>
      <c r="J33" s="534"/>
      <c r="K33" s="534"/>
      <c r="L33" s="534"/>
      <c r="M33" s="733"/>
      <c r="N33" s="733"/>
      <c r="O33" s="733"/>
    </row>
    <row r="34" spans="2:20">
      <c r="B34" s="534"/>
      <c r="C34" s="534"/>
      <c r="D34" s="435"/>
      <c r="E34" s="435"/>
      <c r="F34" s="435"/>
      <c r="G34" s="435"/>
      <c r="H34" s="435"/>
      <c r="I34" s="435"/>
      <c r="J34" s="435"/>
      <c r="K34" s="435"/>
      <c r="L34" s="435"/>
      <c r="M34" s="733"/>
      <c r="N34" s="733"/>
      <c r="O34" s="733"/>
    </row>
    <row r="35" spans="2:20" ht="12.75" customHeight="1">
      <c r="B35" s="1017" t="s">
        <v>6</v>
      </c>
      <c r="C35" s="1017" t="s">
        <v>3</v>
      </c>
      <c r="D35" s="1065" t="s">
        <v>4</v>
      </c>
      <c r="E35" s="1017" t="s">
        <v>7</v>
      </c>
      <c r="F35" s="1017" t="s">
        <v>48</v>
      </c>
      <c r="G35" s="1065" t="s">
        <v>1</v>
      </c>
      <c r="H35" s="1017" t="s">
        <v>2</v>
      </c>
      <c r="I35" s="432"/>
      <c r="J35" s="432"/>
      <c r="K35" s="432"/>
      <c r="L35" s="432"/>
      <c r="M35" s="733"/>
      <c r="N35" s="733"/>
      <c r="O35" s="733"/>
    </row>
    <row r="36" spans="2:20" ht="12.75" customHeight="1">
      <c r="B36" s="1018"/>
      <c r="C36" s="1018"/>
      <c r="D36" s="1066"/>
      <c r="E36" s="1018" t="s">
        <v>85</v>
      </c>
      <c r="F36" s="1018" t="s">
        <v>50</v>
      </c>
      <c r="G36" s="1067" t="s">
        <v>241</v>
      </c>
      <c r="H36" s="1041" t="s">
        <v>242</v>
      </c>
      <c r="I36" s="432"/>
      <c r="J36" s="432"/>
      <c r="K36" s="432"/>
      <c r="L36" s="432"/>
      <c r="M36" s="733"/>
      <c r="N36" s="733"/>
      <c r="O36" s="733"/>
    </row>
    <row r="37" spans="2:20" ht="15">
      <c r="B37" s="1042" t="s">
        <v>11</v>
      </c>
      <c r="C37" s="1134" t="s">
        <v>9</v>
      </c>
      <c r="D37" s="1135" t="s">
        <v>10</v>
      </c>
      <c r="E37" s="1044" t="s">
        <v>12</v>
      </c>
      <c r="F37" s="1045" t="s">
        <v>62</v>
      </c>
      <c r="G37" s="1136">
        <f xml:space="preserve"> 'Resolución 130-2023-OS_CD'!G251*Factores!$B$7</f>
        <v>0.18390100000000001</v>
      </c>
      <c r="H37" s="1136">
        <f xml:space="preserve"> 'Resolución 130-2023-OS_CD'!H251*Factores!$B$7</f>
        <v>0.32908600000000005</v>
      </c>
      <c r="I37" s="432"/>
      <c r="J37" s="432"/>
      <c r="K37" s="683"/>
      <c r="L37" s="432"/>
      <c r="M37" s="733"/>
      <c r="N37" s="733"/>
      <c r="O37" s="733"/>
      <c r="P37" s="244">
        <v>0.27</v>
      </c>
      <c r="Q37" s="244">
        <v>0.36</v>
      </c>
      <c r="S37" s="244">
        <f t="shared" ref="S37:T41" si="1">+IF(P37=G37,0,1)</f>
        <v>1</v>
      </c>
      <c r="T37" s="244">
        <f t="shared" si="1"/>
        <v>1</v>
      </c>
    </row>
    <row r="38" spans="2:20" ht="15">
      <c r="B38" s="1047"/>
      <c r="C38" s="1137"/>
      <c r="D38" s="1138"/>
      <c r="E38" s="1049"/>
      <c r="F38" s="1045" t="s">
        <v>86</v>
      </c>
      <c r="G38" s="1136">
        <f xml:space="preserve"> 'Resolución 130-2023-OS_CD'!G252*Factores!$B$7</f>
        <v>0.22261700000000001</v>
      </c>
      <c r="H38" s="1136">
        <f xml:space="preserve"> 'Resolución 130-2023-OS_CD'!H252*Factores!$B$7</f>
        <v>0.32908600000000005</v>
      </c>
      <c r="I38" s="432"/>
      <c r="J38" s="432"/>
      <c r="K38" s="683"/>
      <c r="L38" s="432"/>
      <c r="M38" s="733"/>
      <c r="N38" s="733"/>
      <c r="O38" s="733"/>
      <c r="P38" s="244">
        <v>0.18</v>
      </c>
      <c r="Q38" s="244">
        <v>0.27</v>
      </c>
      <c r="S38" s="244">
        <f t="shared" si="1"/>
        <v>1</v>
      </c>
      <c r="T38" s="244">
        <f t="shared" si="1"/>
        <v>1</v>
      </c>
    </row>
    <row r="39" spans="2:20" ht="15">
      <c r="B39" s="1047"/>
      <c r="C39" s="1137"/>
      <c r="D39" s="1138"/>
      <c r="E39" s="1049"/>
      <c r="F39" s="1045" t="s">
        <v>237</v>
      </c>
      <c r="G39" s="1136">
        <f xml:space="preserve"> 'Resolución 130-2023-OS_CD'!G253*Factores!$B$7</f>
        <v>0.26133300000000004</v>
      </c>
      <c r="H39" s="1136">
        <f xml:space="preserve"> 'Resolución 130-2023-OS_CD'!H253*Factores!$B$7</f>
        <v>0</v>
      </c>
      <c r="I39" s="432"/>
      <c r="J39" s="432"/>
      <c r="K39" s="683"/>
      <c r="L39" s="432"/>
      <c r="M39" s="733"/>
      <c r="N39" s="733"/>
      <c r="O39" s="733"/>
      <c r="P39" s="244">
        <v>0.21</v>
      </c>
      <c r="S39" s="244">
        <f t="shared" si="1"/>
        <v>1</v>
      </c>
      <c r="T39" s="244">
        <f t="shared" si="1"/>
        <v>0</v>
      </c>
    </row>
    <row r="40" spans="2:20" ht="15">
      <c r="B40" s="1047"/>
      <c r="C40" s="1137"/>
      <c r="D40" s="1138"/>
      <c r="E40" s="1049"/>
      <c r="F40" s="1045" t="s">
        <v>87</v>
      </c>
      <c r="G40" s="1136">
        <f xml:space="preserve"> 'Resolución 130-2023-OS_CD'!G254*Factores!$B$7</f>
        <v>0.22261700000000001</v>
      </c>
      <c r="H40" s="1136">
        <f xml:space="preserve"> 'Resolución 130-2023-OS_CD'!H254*Factores!$B$7</f>
        <v>0.32908600000000005</v>
      </c>
      <c r="I40" s="432"/>
      <c r="J40" s="432"/>
      <c r="K40" s="683"/>
      <c r="L40" s="432"/>
      <c r="M40" s="733"/>
      <c r="N40" s="733"/>
      <c r="O40" s="733"/>
      <c r="P40" s="244">
        <v>0.21</v>
      </c>
      <c r="Q40" s="244">
        <v>0.27</v>
      </c>
      <c r="S40" s="244">
        <f t="shared" si="1"/>
        <v>1</v>
      </c>
      <c r="T40" s="244">
        <f t="shared" si="1"/>
        <v>1</v>
      </c>
    </row>
    <row r="41" spans="2:20" ht="15">
      <c r="B41" s="1047"/>
      <c r="C41" s="1137"/>
      <c r="D41" s="1138"/>
      <c r="E41" s="1049"/>
      <c r="F41" s="1045" t="s">
        <v>238</v>
      </c>
      <c r="G41" s="1136">
        <f xml:space="preserve"> 'Resolución 130-2023-OS_CD'!G255*Factores!$B$7</f>
        <v>0.26133300000000004</v>
      </c>
      <c r="H41" s="1136">
        <f xml:space="preserve"> 'Resolución 130-2023-OS_CD'!H255*Factores!$B$7</f>
        <v>0</v>
      </c>
      <c r="I41" s="432"/>
      <c r="J41" s="432"/>
      <c r="K41" s="683"/>
      <c r="L41" s="432"/>
      <c r="M41" s="733"/>
      <c r="N41" s="733"/>
      <c r="O41" s="733"/>
      <c r="P41" s="244">
        <v>0.24</v>
      </c>
      <c r="S41" s="244">
        <f t="shared" si="1"/>
        <v>1</v>
      </c>
      <c r="T41" s="244">
        <f t="shared" si="1"/>
        <v>0</v>
      </c>
    </row>
    <row r="42" spans="2:20" ht="15">
      <c r="B42" s="1047"/>
      <c r="C42" s="1137"/>
      <c r="D42" s="1138"/>
      <c r="E42" s="1049"/>
      <c r="F42" s="1053" t="s">
        <v>55</v>
      </c>
      <c r="G42" s="1136">
        <f xml:space="preserve"> 'Resolución 130-2023-OS_CD'!G256*Factores!$B$7</f>
        <v>0.10646899999999999</v>
      </c>
      <c r="H42" s="1136">
        <f xml:space="preserve"> 'Resolución 130-2023-OS_CD'!H256*Factores!$B$7</f>
        <v>0.22261700000000001</v>
      </c>
      <c r="I42" s="432"/>
      <c r="J42" s="432"/>
      <c r="K42" s="683"/>
      <c r="L42" s="432"/>
      <c r="M42" s="733"/>
      <c r="N42" s="733"/>
      <c r="O42" s="733"/>
    </row>
    <row r="43" spans="2:20" ht="15">
      <c r="B43" s="1047"/>
      <c r="C43" s="1137"/>
      <c r="D43" s="1138"/>
      <c r="E43" s="1049"/>
      <c r="F43" s="1053" t="s">
        <v>423</v>
      </c>
      <c r="G43" s="1136">
        <f xml:space="preserve"> 'Resolución 130-2023-OS_CD'!G257*Factores!$B$7</f>
        <v>0.18390100000000001</v>
      </c>
      <c r="H43" s="1136">
        <f xml:space="preserve"> 'Resolución 130-2023-OS_CD'!H257*Factores!$B$7</f>
        <v>0.32908600000000005</v>
      </c>
      <c r="I43" s="432"/>
      <c r="J43" s="432"/>
      <c r="K43" s="683"/>
      <c r="L43" s="432"/>
      <c r="M43" s="733"/>
      <c r="N43" s="733"/>
      <c r="O43" s="733"/>
    </row>
    <row r="44" spans="2:20" ht="15">
      <c r="B44" s="1050"/>
      <c r="C44" s="1137"/>
      <c r="D44" s="1138"/>
      <c r="E44" s="1049"/>
      <c r="F44" s="1053" t="s">
        <v>432</v>
      </c>
      <c r="G44" s="1136">
        <f xml:space="preserve"> 'Resolución 130-2023-OS_CD'!G258*Factores!$B$7</f>
        <v>0.10646899999999999</v>
      </c>
      <c r="H44" s="1136">
        <f xml:space="preserve"> 'Resolución 130-2023-OS_CD'!H258*Factores!$B$7</f>
        <v>0.26133300000000004</v>
      </c>
      <c r="I44" s="432"/>
      <c r="J44" s="432"/>
      <c r="K44" s="683"/>
      <c r="L44" s="432"/>
      <c r="M44" s="733"/>
      <c r="N44" s="733"/>
      <c r="O44" s="733"/>
      <c r="P44" s="244">
        <v>0.06</v>
      </c>
      <c r="Q44" s="244">
        <v>0.15</v>
      </c>
      <c r="S44" s="244">
        <f t="shared" ref="S44:T47" si="2">+IF(P44=G44,0,1)</f>
        <v>1</v>
      </c>
      <c r="T44" s="244">
        <f t="shared" si="2"/>
        <v>1</v>
      </c>
    </row>
    <row r="45" spans="2:20" ht="15">
      <c r="B45" s="1047"/>
      <c r="C45" s="1137"/>
      <c r="D45" s="1139"/>
      <c r="E45" s="1140"/>
      <c r="F45" s="1045" t="s">
        <v>433</v>
      </c>
      <c r="G45" s="1136">
        <f xml:space="preserve"> 'Resolución 130-2023-OS_CD'!G259*Factores!$B$7</f>
        <v>0.10646899999999999</v>
      </c>
      <c r="H45" s="1136">
        <f xml:space="preserve"> 'Resolución 130-2023-OS_CD'!H259*Factores!$B$7</f>
        <v>0.26133300000000004</v>
      </c>
      <c r="I45" s="432"/>
      <c r="J45" s="432"/>
      <c r="K45" s="683"/>
      <c r="L45" s="432"/>
      <c r="M45" s="733"/>
      <c r="N45" s="733"/>
      <c r="O45" s="733"/>
      <c r="P45" s="244">
        <v>0.3</v>
      </c>
      <c r="Q45" s="244">
        <v>0.36</v>
      </c>
      <c r="S45" s="244">
        <f t="shared" si="2"/>
        <v>1</v>
      </c>
      <c r="T45" s="244">
        <f t="shared" si="2"/>
        <v>1</v>
      </c>
    </row>
    <row r="46" spans="2:20" ht="15">
      <c r="B46" s="1047"/>
      <c r="C46" s="1137"/>
      <c r="D46" s="1135" t="s">
        <v>13</v>
      </c>
      <c r="E46" s="1044" t="s">
        <v>14</v>
      </c>
      <c r="F46" s="1045" t="s">
        <v>62</v>
      </c>
      <c r="G46" s="1136">
        <f xml:space="preserve"> 'Resolución 130-2023-OS_CD'!G260*Factores!$B$7</f>
        <v>0.22261700000000001</v>
      </c>
      <c r="H46" s="1136">
        <f xml:space="preserve"> 'Resolución 130-2023-OS_CD'!H260*Factores!$B$7</f>
        <v>0.32908600000000005</v>
      </c>
      <c r="I46" s="432"/>
      <c r="J46" s="432"/>
      <c r="K46" s="683"/>
      <c r="L46" s="432"/>
      <c r="M46" s="733"/>
      <c r="N46" s="733"/>
      <c r="O46" s="733"/>
      <c r="P46" s="244">
        <v>0.18</v>
      </c>
      <c r="Q46" s="244">
        <v>0.27</v>
      </c>
      <c r="S46" s="244">
        <f t="shared" si="2"/>
        <v>1</v>
      </c>
      <c r="T46" s="244">
        <f t="shared" si="2"/>
        <v>1</v>
      </c>
    </row>
    <row r="47" spans="2:20" ht="15">
      <c r="B47" s="1047"/>
      <c r="C47" s="1137"/>
      <c r="D47" s="1138"/>
      <c r="E47" s="1049"/>
      <c r="F47" s="1045" t="s">
        <v>86</v>
      </c>
      <c r="G47" s="1136">
        <f xml:space="preserve"> 'Resolución 130-2023-OS_CD'!G261*Factores!$B$7</f>
        <v>0.22261700000000001</v>
      </c>
      <c r="H47" s="1136">
        <f xml:space="preserve"> 'Resolución 130-2023-OS_CD'!H261*Factores!$B$7</f>
        <v>0.32908600000000005</v>
      </c>
      <c r="I47" s="432"/>
      <c r="J47" s="432"/>
      <c r="K47" s="683"/>
      <c r="L47" s="432"/>
      <c r="M47" s="733"/>
      <c r="N47" s="733"/>
      <c r="O47" s="733"/>
      <c r="P47" s="244">
        <v>0.21</v>
      </c>
      <c r="Q47" s="244">
        <v>0.3</v>
      </c>
      <c r="S47" s="244">
        <f t="shared" si="2"/>
        <v>1</v>
      </c>
      <c r="T47" s="244">
        <f t="shared" si="2"/>
        <v>1</v>
      </c>
    </row>
    <row r="48" spans="2:20" ht="15">
      <c r="B48" s="1047"/>
      <c r="C48" s="1137"/>
      <c r="D48" s="1138"/>
      <c r="E48" s="1049"/>
      <c r="F48" s="1045" t="s">
        <v>87</v>
      </c>
      <c r="G48" s="1136">
        <f xml:space="preserve"> 'Resolución 130-2023-OS_CD'!G262*Factores!$B$7</f>
        <v>0.22261700000000001</v>
      </c>
      <c r="H48" s="1136">
        <f xml:space="preserve"> 'Resolución 130-2023-OS_CD'!H262*Factores!$B$7</f>
        <v>0.32908600000000005</v>
      </c>
      <c r="I48" s="432"/>
      <c r="J48" s="432"/>
      <c r="K48" s="683"/>
      <c r="L48" s="432"/>
      <c r="M48" s="733"/>
      <c r="N48" s="733"/>
      <c r="O48" s="733"/>
    </row>
    <row r="49" spans="2:20" ht="15">
      <c r="B49" s="1047"/>
      <c r="C49" s="1137"/>
      <c r="D49" s="1138"/>
      <c r="E49" s="1049"/>
      <c r="F49" s="1141" t="s">
        <v>55</v>
      </c>
      <c r="G49" s="1136">
        <f xml:space="preserve"> 'Resolución 130-2023-OS_CD'!G263*Factores!$B$7</f>
        <v>0.10646899999999999</v>
      </c>
      <c r="H49" s="1136">
        <f xml:space="preserve"> 'Resolución 130-2023-OS_CD'!H263*Factores!$B$7</f>
        <v>0.22261700000000001</v>
      </c>
      <c r="I49" s="432"/>
      <c r="J49" s="432"/>
      <c r="K49" s="683"/>
      <c r="L49" s="432"/>
      <c r="M49" s="733"/>
      <c r="N49" s="733"/>
      <c r="O49" s="733"/>
    </row>
    <row r="50" spans="2:20" ht="15">
      <c r="B50" s="1047"/>
      <c r="C50" s="1137"/>
      <c r="D50" s="1138"/>
      <c r="E50" s="1049"/>
      <c r="F50" s="1141" t="s">
        <v>423</v>
      </c>
      <c r="G50" s="1136">
        <f xml:space="preserve"> 'Resolución 130-2023-OS_CD'!G264*Factores!$B$7</f>
        <v>0.22261700000000001</v>
      </c>
      <c r="H50" s="1136">
        <f xml:space="preserve"> 'Resolución 130-2023-OS_CD'!H264*Factores!$B$7</f>
        <v>0.32908600000000005</v>
      </c>
      <c r="I50" s="432"/>
      <c r="J50" s="432"/>
      <c r="K50" s="683"/>
      <c r="L50" s="432"/>
      <c r="M50" s="733"/>
      <c r="N50" s="733"/>
      <c r="O50" s="733"/>
      <c r="P50" s="244">
        <v>0.09</v>
      </c>
      <c r="Q50" s="244">
        <v>0.15</v>
      </c>
      <c r="S50" s="244">
        <f t="shared" ref="S50:T53" si="3">+IF(P50=G50,0,1)</f>
        <v>1</v>
      </c>
      <c r="T50" s="244">
        <f t="shared" si="3"/>
        <v>1</v>
      </c>
    </row>
    <row r="51" spans="2:20" ht="15">
      <c r="B51" s="1047"/>
      <c r="C51" s="1137"/>
      <c r="D51" s="1138"/>
      <c r="E51" s="1049"/>
      <c r="F51" s="1141" t="s">
        <v>432</v>
      </c>
      <c r="G51" s="1136">
        <f xml:space="preserve"> 'Resolución 130-2023-OS_CD'!G265*Factores!$B$7</f>
        <v>0.14518499999999998</v>
      </c>
      <c r="H51" s="1136">
        <f xml:space="preserve"> 'Resolución 130-2023-OS_CD'!H265*Factores!$B$7</f>
        <v>0.26133300000000004</v>
      </c>
      <c r="I51" s="432"/>
      <c r="J51" s="432"/>
      <c r="K51" s="683"/>
      <c r="L51" s="432"/>
      <c r="M51" s="733"/>
      <c r="N51" s="733"/>
      <c r="O51" s="733"/>
      <c r="P51" s="244">
        <v>0.51</v>
      </c>
      <c r="Q51" s="244">
        <v>0.6</v>
      </c>
      <c r="S51" s="244">
        <f t="shared" si="3"/>
        <v>1</v>
      </c>
      <c r="T51" s="244">
        <f t="shared" si="3"/>
        <v>1</v>
      </c>
    </row>
    <row r="52" spans="2:20" ht="15">
      <c r="B52" s="1047"/>
      <c r="C52" s="1137"/>
      <c r="D52" s="1138"/>
      <c r="E52" s="1049"/>
      <c r="F52" s="1142" t="s">
        <v>433</v>
      </c>
      <c r="G52" s="1136">
        <f xml:space="preserve"> 'Resolución 130-2023-OS_CD'!G266*Factores!$B$7</f>
        <v>0.14518499999999998</v>
      </c>
      <c r="H52" s="1136">
        <f xml:space="preserve"> 'Resolución 130-2023-OS_CD'!H266*Factores!$B$7</f>
        <v>0.26133300000000004</v>
      </c>
      <c r="I52" s="432"/>
      <c r="J52" s="432"/>
      <c r="K52" s="683"/>
      <c r="L52" s="432"/>
      <c r="M52" s="733"/>
      <c r="N52" s="733"/>
      <c r="O52" s="733"/>
      <c r="P52" s="244">
        <v>0.42</v>
      </c>
      <c r="Q52" s="244">
        <v>0.51</v>
      </c>
      <c r="S52" s="244">
        <f t="shared" si="3"/>
        <v>1</v>
      </c>
      <c r="T52" s="244">
        <f t="shared" si="3"/>
        <v>1</v>
      </c>
    </row>
    <row r="53" spans="2:20" ht="15">
      <c r="B53" s="1042" t="s">
        <v>17</v>
      </c>
      <c r="C53" s="1042" t="s">
        <v>15</v>
      </c>
      <c r="D53" s="1143" t="s">
        <v>16</v>
      </c>
      <c r="E53" s="1044" t="s">
        <v>18</v>
      </c>
      <c r="F53" s="1045" t="s">
        <v>62</v>
      </c>
      <c r="G53" s="1136">
        <f xml:space="preserve"> 'Resolución 130-2023-OS_CD'!G267*Factores!$B$7</f>
        <v>0.26133300000000004</v>
      </c>
      <c r="H53" s="1136">
        <f xml:space="preserve"> 'Resolución 130-2023-OS_CD'!H267*Factores!$B$7</f>
        <v>0.40651799999999999</v>
      </c>
      <c r="I53" s="432"/>
      <c r="J53" s="432"/>
      <c r="K53" s="683"/>
      <c r="L53" s="432"/>
      <c r="M53" s="733"/>
      <c r="N53" s="733"/>
      <c r="O53" s="733"/>
      <c r="P53" s="244">
        <v>0.12</v>
      </c>
      <c r="Q53" s="244">
        <v>0.18</v>
      </c>
      <c r="S53" s="244">
        <f t="shared" si="3"/>
        <v>1</v>
      </c>
      <c r="T53" s="244">
        <f t="shared" si="3"/>
        <v>1</v>
      </c>
    </row>
    <row r="54" spans="2:20" ht="15">
      <c r="B54" s="1047"/>
      <c r="C54" s="1047"/>
      <c r="D54" s="1144"/>
      <c r="E54" s="1049"/>
      <c r="F54" s="1045" t="s">
        <v>59</v>
      </c>
      <c r="G54" s="1136">
        <f xml:space="preserve"> 'Resolución 130-2023-OS_CD'!G268*Factores!$B$7</f>
        <v>0.40651799999999999</v>
      </c>
      <c r="H54" s="1136">
        <f xml:space="preserve"> 'Resolución 130-2023-OS_CD'!H268*Factores!$B$7</f>
        <v>0.51298699999999997</v>
      </c>
      <c r="I54" s="432"/>
      <c r="J54" s="432"/>
      <c r="K54" s="683"/>
      <c r="L54" s="432"/>
      <c r="M54" s="733"/>
      <c r="N54" s="733"/>
      <c r="O54" s="733"/>
    </row>
    <row r="55" spans="2:20" ht="15">
      <c r="B55" s="1047"/>
      <c r="C55" s="1047"/>
      <c r="D55" s="1144"/>
      <c r="E55" s="1049"/>
      <c r="F55" s="1045" t="s">
        <v>55</v>
      </c>
      <c r="G55" s="1136">
        <f xml:space="preserve"> 'Resolución 130-2023-OS_CD'!G269*Factores!$B$7</f>
        <v>0.14518499999999998</v>
      </c>
      <c r="H55" s="1136">
        <f xml:space="preserve"> 'Resolución 130-2023-OS_CD'!H269*Factores!$B$7</f>
        <v>0.26133300000000004</v>
      </c>
      <c r="I55" s="432"/>
      <c r="J55" s="432"/>
      <c r="K55" s="683"/>
      <c r="L55" s="432"/>
      <c r="M55" s="733"/>
      <c r="N55" s="733"/>
      <c r="O55" s="733"/>
    </row>
    <row r="56" spans="2:20" ht="15">
      <c r="B56" s="1047"/>
      <c r="C56" s="1047"/>
      <c r="D56" s="1144"/>
      <c r="E56" s="1049"/>
      <c r="F56" s="1045" t="s">
        <v>239</v>
      </c>
      <c r="G56" s="1136">
        <f xml:space="preserve"> 'Resolución 130-2023-OS_CD'!G270*Factores!$B$7</f>
        <v>0.89046800000000004</v>
      </c>
      <c r="H56" s="1136">
        <f xml:space="preserve"> 'Resolución 130-2023-OS_CD'!H270*Factores!$B$7</f>
        <v>0.99693699999999996</v>
      </c>
      <c r="I56" s="432"/>
      <c r="J56" s="432"/>
      <c r="K56" s="683"/>
      <c r="L56" s="432"/>
      <c r="M56" s="733"/>
      <c r="N56" s="733"/>
      <c r="O56" s="733"/>
      <c r="P56" s="244">
        <v>0.69</v>
      </c>
      <c r="Q56" s="244">
        <v>0.78</v>
      </c>
      <c r="S56" s="244">
        <f t="shared" ref="S56:S65" si="4">+IF(P56=G56,0,1)</f>
        <v>1</v>
      </c>
      <c r="T56" s="244">
        <f t="shared" ref="T56:T65" si="5">+IF(Q56=H56,0,1)</f>
        <v>1</v>
      </c>
    </row>
    <row r="57" spans="2:20" ht="15">
      <c r="B57" s="1047"/>
      <c r="C57" s="1047"/>
      <c r="D57" s="1144"/>
      <c r="E57" s="1049"/>
      <c r="F57" s="1053" t="s">
        <v>423</v>
      </c>
      <c r="G57" s="1136">
        <f xml:space="preserve"> 'Resolución 130-2023-OS_CD'!G271*Factores!$B$7</f>
        <v>0.26133300000000004</v>
      </c>
      <c r="H57" s="1136">
        <f xml:space="preserve"> 'Resolución 130-2023-OS_CD'!H271*Factores!$B$7</f>
        <v>0.40651799999999999</v>
      </c>
      <c r="I57" s="432"/>
      <c r="J57" s="432"/>
      <c r="K57" s="683"/>
      <c r="L57" s="432"/>
      <c r="M57" s="733"/>
      <c r="N57" s="733"/>
      <c r="O57" s="733"/>
      <c r="P57" s="244">
        <v>0.54</v>
      </c>
      <c r="Q57" s="244">
        <v>0.6</v>
      </c>
      <c r="S57" s="244">
        <f t="shared" si="4"/>
        <v>1</v>
      </c>
      <c r="T57" s="244">
        <f t="shared" si="5"/>
        <v>1</v>
      </c>
    </row>
    <row r="58" spans="2:20" ht="15">
      <c r="B58" s="1047"/>
      <c r="C58" s="1047"/>
      <c r="D58" s="1144"/>
      <c r="E58" s="1049"/>
      <c r="F58" s="1145" t="s">
        <v>434</v>
      </c>
      <c r="G58" s="1136">
        <f xml:space="preserve"> 'Resolución 130-2023-OS_CD'!G272*Factores!$B$7</f>
        <v>0.14518499999999998</v>
      </c>
      <c r="H58" s="1136">
        <f xml:space="preserve"> 'Resolución 130-2023-OS_CD'!H272*Factores!$B$7</f>
        <v>0.30004900000000001</v>
      </c>
      <c r="I58" s="432"/>
      <c r="J58" s="432"/>
      <c r="K58" s="683"/>
      <c r="L58" s="432"/>
      <c r="M58" s="733"/>
      <c r="N58" s="733"/>
      <c r="O58" s="733"/>
      <c r="P58" s="244">
        <v>0.42</v>
      </c>
      <c r="Q58" s="244">
        <v>0.51</v>
      </c>
      <c r="S58" s="244">
        <f t="shared" si="4"/>
        <v>1</v>
      </c>
      <c r="T58" s="244">
        <f t="shared" si="5"/>
        <v>1</v>
      </c>
    </row>
    <row r="59" spans="2:20" ht="15">
      <c r="B59" s="1047"/>
      <c r="C59" s="1047"/>
      <c r="D59" s="1146" t="s">
        <v>20</v>
      </c>
      <c r="E59" s="1147" t="s">
        <v>21</v>
      </c>
      <c r="F59" s="1045" t="s">
        <v>62</v>
      </c>
      <c r="G59" s="1136">
        <f xml:space="preserve"> 'Resolución 130-2023-OS_CD'!G273*Factores!$B$7</f>
        <v>0.26133300000000004</v>
      </c>
      <c r="H59" s="1136">
        <f xml:space="preserve"> 'Resolución 130-2023-OS_CD'!H273*Factores!$B$7</f>
        <v>0.40651799999999999</v>
      </c>
      <c r="I59" s="432"/>
      <c r="J59" s="432"/>
      <c r="K59" s="683"/>
      <c r="L59" s="432"/>
      <c r="M59" s="733"/>
      <c r="N59" s="733"/>
      <c r="O59" s="733"/>
      <c r="P59" s="244">
        <v>0.12</v>
      </c>
      <c r="Q59" s="244">
        <v>0.18</v>
      </c>
      <c r="S59" s="244">
        <f t="shared" si="4"/>
        <v>1</v>
      </c>
      <c r="T59" s="244">
        <f t="shared" si="5"/>
        <v>1</v>
      </c>
    </row>
    <row r="60" spans="2:20" ht="15">
      <c r="B60" s="1047"/>
      <c r="C60" s="1047"/>
      <c r="D60" s="1144"/>
      <c r="E60" s="1049"/>
      <c r="F60" s="1045" t="s">
        <v>59</v>
      </c>
      <c r="G60" s="1136">
        <f xml:space="preserve"> 'Resolución 130-2023-OS_CD'!G274*Factores!$B$7</f>
        <v>0.40651799999999999</v>
      </c>
      <c r="H60" s="1136">
        <f xml:space="preserve"> 'Resolución 130-2023-OS_CD'!H274*Factores!$B$7</f>
        <v>0.51298699999999997</v>
      </c>
      <c r="I60" s="432"/>
      <c r="J60" s="432"/>
      <c r="K60" s="683"/>
      <c r="L60" s="432"/>
      <c r="M60" s="733"/>
      <c r="N60" s="733"/>
      <c r="O60" s="733"/>
      <c r="P60" s="244">
        <v>0.75</v>
      </c>
      <c r="Q60" s="244">
        <v>0.81</v>
      </c>
      <c r="S60" s="244">
        <f t="shared" si="4"/>
        <v>1</v>
      </c>
      <c r="T60" s="244">
        <f t="shared" si="5"/>
        <v>1</v>
      </c>
    </row>
    <row r="61" spans="2:20" ht="15">
      <c r="B61" s="1047"/>
      <c r="C61" s="1047"/>
      <c r="D61" s="1144"/>
      <c r="E61" s="1049"/>
      <c r="F61" s="1045" t="s">
        <v>55</v>
      </c>
      <c r="G61" s="1136">
        <f xml:space="preserve"> 'Resolución 130-2023-OS_CD'!G275*Factores!$B$7</f>
        <v>0.14518499999999998</v>
      </c>
      <c r="H61" s="1136">
        <f xml:space="preserve"> 'Resolución 130-2023-OS_CD'!H275*Factores!$B$7</f>
        <v>0.26133300000000004</v>
      </c>
      <c r="I61" s="432"/>
      <c r="J61" s="432"/>
      <c r="K61" s="683"/>
      <c r="L61" s="432"/>
      <c r="M61" s="733"/>
      <c r="N61" s="733"/>
      <c r="O61" s="733"/>
      <c r="P61" s="244">
        <v>0.9</v>
      </c>
      <c r="Q61" s="244">
        <v>0.99</v>
      </c>
      <c r="S61" s="244">
        <f t="shared" si="4"/>
        <v>1</v>
      </c>
      <c r="T61" s="244">
        <f t="shared" si="5"/>
        <v>1</v>
      </c>
    </row>
    <row r="62" spans="2:20" ht="15">
      <c r="B62" s="1047"/>
      <c r="C62" s="1047"/>
      <c r="D62" s="1144"/>
      <c r="E62" s="1049"/>
      <c r="F62" s="1045" t="s">
        <v>239</v>
      </c>
      <c r="G62" s="1136">
        <f xml:space="preserve"> 'Resolución 130-2023-OS_CD'!G276*Factores!$B$7</f>
        <v>0.9291839999999999</v>
      </c>
      <c r="H62" s="1136">
        <f xml:space="preserve"> 'Resolución 130-2023-OS_CD'!H276*Factores!$B$7</f>
        <v>1.0356529999999999</v>
      </c>
      <c r="I62" s="432"/>
      <c r="J62" s="432"/>
      <c r="K62" s="683"/>
      <c r="L62" s="432"/>
      <c r="M62" s="733"/>
      <c r="N62" s="733"/>
      <c r="O62" s="733"/>
      <c r="P62" s="244">
        <v>0.93</v>
      </c>
      <c r="Q62" s="244">
        <v>1.2</v>
      </c>
      <c r="S62" s="244">
        <f t="shared" si="4"/>
        <v>1</v>
      </c>
      <c r="T62" s="244">
        <f t="shared" si="5"/>
        <v>1</v>
      </c>
    </row>
    <row r="63" spans="2:20" ht="15">
      <c r="B63" s="1047"/>
      <c r="C63" s="1047"/>
      <c r="D63" s="1144"/>
      <c r="E63" s="1049"/>
      <c r="F63" s="1145" t="s">
        <v>435</v>
      </c>
      <c r="G63" s="1136">
        <f xml:space="preserve"> 'Resolución 130-2023-OS_CD'!G277*Factores!$B$7</f>
        <v>0.18390100000000001</v>
      </c>
      <c r="H63" s="1136">
        <f xml:space="preserve"> 'Resolución 130-2023-OS_CD'!H277*Factores!$B$7</f>
        <v>0.30004900000000001</v>
      </c>
      <c r="I63" s="432"/>
      <c r="J63" s="432"/>
      <c r="K63" s="683"/>
      <c r="L63" s="432"/>
      <c r="M63" s="733"/>
      <c r="N63" s="733"/>
      <c r="O63" s="733"/>
      <c r="Q63" s="244">
        <v>1.67</v>
      </c>
      <c r="S63" s="244">
        <f t="shared" si="4"/>
        <v>1</v>
      </c>
      <c r="T63" s="244">
        <f t="shared" si="5"/>
        <v>1</v>
      </c>
    </row>
    <row r="64" spans="2:20" ht="15">
      <c r="B64" s="1047"/>
      <c r="C64" s="1148" t="s">
        <v>22</v>
      </c>
      <c r="D64" s="1149" t="s">
        <v>23</v>
      </c>
      <c r="E64" s="1150" t="s">
        <v>24</v>
      </c>
      <c r="F64" s="1045" t="s">
        <v>240</v>
      </c>
      <c r="G64" s="1136">
        <f xml:space="preserve"> 'Resolución 130-2023-OS_CD'!G278*Factores!$B$8</f>
        <v>1.18523</v>
      </c>
      <c r="H64" s="1136">
        <f xml:space="preserve"> 'Resolución 130-2023-OS_CD'!H278*Factores!$B$8</f>
        <v>1.369815</v>
      </c>
      <c r="I64" s="432"/>
      <c r="J64" s="432"/>
      <c r="K64" s="683"/>
      <c r="L64" s="432"/>
      <c r="M64" s="733"/>
      <c r="N64" s="733"/>
      <c r="O64" s="733"/>
      <c r="Q64" s="244">
        <v>1.88</v>
      </c>
      <c r="S64" s="244">
        <f t="shared" si="4"/>
        <v>1</v>
      </c>
      <c r="T64" s="244">
        <f t="shared" si="5"/>
        <v>1</v>
      </c>
    </row>
    <row r="65" spans="2:35" ht="15">
      <c r="B65" s="1047"/>
      <c r="C65" s="1047" t="s">
        <v>25</v>
      </c>
      <c r="D65" s="1138" t="s">
        <v>26</v>
      </c>
      <c r="E65" s="1049" t="s">
        <v>27</v>
      </c>
      <c r="F65" s="1045" t="s">
        <v>239</v>
      </c>
      <c r="G65" s="1136">
        <f xml:space="preserve"> 'Resolución 130-2023-OS_CD'!G279*Factores!$B$8</f>
        <v>1.18523</v>
      </c>
      <c r="H65" s="1136">
        <f xml:space="preserve"> 'Resolución 130-2023-OS_CD'!H279*Factores!$B$8</f>
        <v>1.5932599999999999</v>
      </c>
      <c r="I65" s="432"/>
      <c r="J65" s="432"/>
      <c r="K65" s="683"/>
      <c r="L65" s="432"/>
      <c r="M65" s="733"/>
      <c r="N65" s="733"/>
      <c r="O65" s="733"/>
      <c r="Q65" s="244">
        <v>2.06</v>
      </c>
      <c r="S65" s="244">
        <f t="shared" si="4"/>
        <v>1</v>
      </c>
      <c r="T65" s="244">
        <f t="shared" si="5"/>
        <v>1</v>
      </c>
      <c r="U65" s="528">
        <f>+SUM(S37:T65)</f>
        <v>44</v>
      </c>
      <c r="AE65" s="681" t="s">
        <v>395</v>
      </c>
      <c r="AG65" s="784" t="s">
        <v>395</v>
      </c>
      <c r="AH65" s="784" t="s">
        <v>395</v>
      </c>
    </row>
    <row r="66" spans="2:35" ht="15">
      <c r="B66" s="1047"/>
      <c r="C66" s="1047"/>
      <c r="D66" s="1151" t="s">
        <v>28</v>
      </c>
      <c r="E66" s="1147" t="s">
        <v>29</v>
      </c>
      <c r="F66" s="1045" t="s">
        <v>239</v>
      </c>
      <c r="G66" s="1136">
        <f xml:space="preserve"> 'Resolución 130-2023-OS_CD'!G280*Factores!$B$8</f>
        <v>0</v>
      </c>
      <c r="H66" s="1136">
        <f xml:space="preserve"> 'Resolución 130-2023-OS_CD'!H280*Factores!$B$8</f>
        <v>2.15673</v>
      </c>
      <c r="I66" s="435"/>
      <c r="J66" s="435"/>
      <c r="K66" s="435"/>
      <c r="L66" s="435"/>
      <c r="M66" s="733"/>
      <c r="N66" s="733"/>
      <c r="O66" s="733"/>
      <c r="AE66" s="299">
        <f>+SUM(G37:H68)</f>
        <v>30.229990000000004</v>
      </c>
      <c r="AG66" s="784">
        <v>29.490000000000006</v>
      </c>
      <c r="AH66" s="784">
        <v>28.56381</v>
      </c>
      <c r="AI66" s="244">
        <f>+AH66-AG66</f>
        <v>-0.9261900000000054</v>
      </c>
    </row>
    <row r="67" spans="2:35" ht="30">
      <c r="B67" s="1047"/>
      <c r="C67" s="1047"/>
      <c r="D67" s="1151" t="s">
        <v>30</v>
      </c>
      <c r="E67" s="1147" t="s">
        <v>31</v>
      </c>
      <c r="F67" s="1045" t="s">
        <v>239</v>
      </c>
      <c r="G67" s="1136">
        <f xml:space="preserve"> 'Resolución 130-2023-OS_CD'!G281*Factores!$B$8</f>
        <v>0</v>
      </c>
      <c r="H67" s="1136">
        <f xml:space="preserve"> 'Resolución 130-2023-OS_CD'!H281*Factores!$B$8</f>
        <v>2.8562099999999999</v>
      </c>
      <c r="I67" s="432"/>
      <c r="J67" s="432"/>
      <c r="K67" s="435"/>
      <c r="L67" s="435"/>
      <c r="M67" s="733"/>
      <c r="N67" s="733"/>
      <c r="O67" s="733"/>
    </row>
    <row r="68" spans="2:35" ht="30">
      <c r="B68" s="1058"/>
      <c r="C68" s="1058"/>
      <c r="D68" s="1152" t="s">
        <v>32</v>
      </c>
      <c r="E68" s="1153" t="s">
        <v>33</v>
      </c>
      <c r="F68" s="1045" t="s">
        <v>239</v>
      </c>
      <c r="G68" s="1136">
        <f xml:space="preserve"> 'Resolución 130-2023-OS_CD'!G282*Factores!$B$8</f>
        <v>0</v>
      </c>
      <c r="H68" s="1136">
        <f xml:space="preserve"> 'Resolución 130-2023-OS_CD'!H282*Factores!$B$8</f>
        <v>3.3808199999999999</v>
      </c>
      <c r="I68" s="435"/>
      <c r="J68" s="435"/>
      <c r="K68" s="435"/>
      <c r="L68" s="435"/>
      <c r="M68" s="733"/>
      <c r="N68" s="733"/>
      <c r="O68" s="733"/>
    </row>
    <row r="69" spans="2:35">
      <c r="B69" s="435"/>
      <c r="C69" s="435"/>
      <c r="D69" s="435"/>
      <c r="E69" s="435"/>
      <c r="F69" s="435"/>
      <c r="G69" s="435"/>
      <c r="H69" s="435"/>
      <c r="I69" s="435"/>
      <c r="J69" s="435"/>
      <c r="K69" s="435"/>
      <c r="L69" s="435"/>
      <c r="M69" s="733"/>
      <c r="N69" s="733"/>
      <c r="O69" s="733"/>
    </row>
    <row r="70" spans="2:35">
      <c r="B70" s="435" t="s">
        <v>464</v>
      </c>
      <c r="C70" s="435"/>
      <c r="D70" s="435"/>
      <c r="E70" s="435"/>
      <c r="F70" s="435"/>
      <c r="G70" s="435"/>
      <c r="H70" s="435"/>
      <c r="I70" s="435"/>
      <c r="J70" s="435"/>
      <c r="K70" s="435"/>
      <c r="L70" s="435"/>
      <c r="M70" s="733"/>
      <c r="N70" s="733"/>
      <c r="O70" s="733"/>
    </row>
    <row r="71" spans="2:35">
      <c r="B71" s="534" t="s">
        <v>244</v>
      </c>
      <c r="C71" s="435"/>
      <c r="D71" s="435"/>
      <c r="E71" s="435"/>
      <c r="F71" s="435"/>
      <c r="G71" s="435"/>
      <c r="H71" s="435"/>
      <c r="I71" s="435"/>
      <c r="J71" s="435"/>
      <c r="K71" s="435"/>
      <c r="L71" s="435"/>
      <c r="M71" s="733"/>
      <c r="N71" s="733"/>
      <c r="O71" s="733"/>
    </row>
    <row r="72" spans="2:35">
      <c r="B72" s="432" t="s">
        <v>245</v>
      </c>
      <c r="C72" s="435"/>
      <c r="D72" s="435"/>
      <c r="E72" s="435"/>
      <c r="F72" s="435"/>
      <c r="G72" s="435"/>
      <c r="H72" s="435"/>
      <c r="I72" s="435"/>
      <c r="J72" s="435"/>
      <c r="K72" s="435"/>
      <c r="L72" s="435"/>
      <c r="M72" s="733"/>
      <c r="N72" s="733"/>
      <c r="O72" s="733"/>
    </row>
    <row r="73" spans="2:35">
      <c r="B73" s="435" t="s">
        <v>465</v>
      </c>
      <c r="C73" s="435"/>
      <c r="D73" s="435"/>
      <c r="E73" s="435"/>
      <c r="F73" s="435"/>
      <c r="G73" s="435"/>
      <c r="H73" s="435"/>
      <c r="I73" s="435"/>
      <c r="J73" s="435"/>
      <c r="K73" s="435"/>
      <c r="L73" s="435"/>
      <c r="M73" s="733"/>
      <c r="N73" s="733"/>
      <c r="O73" s="733"/>
    </row>
    <row r="74" spans="2:35">
      <c r="B74" s="435"/>
      <c r="C74" s="435"/>
      <c r="D74" s="435"/>
      <c r="E74" s="435"/>
      <c r="F74" s="435"/>
      <c r="G74" s="435"/>
      <c r="H74" s="435"/>
      <c r="I74" s="435"/>
      <c r="J74" s="435"/>
      <c r="K74" s="435"/>
      <c r="L74" s="435"/>
      <c r="M74" s="733"/>
      <c r="N74" s="733"/>
      <c r="O74" s="733"/>
    </row>
    <row r="75" spans="2:35" ht="15.75">
      <c r="B75" s="434" t="s">
        <v>124</v>
      </c>
      <c r="C75" s="432"/>
      <c r="D75" s="435"/>
      <c r="E75" s="435"/>
      <c r="F75" s="435"/>
      <c r="G75" s="435"/>
      <c r="H75" s="435"/>
      <c r="I75" s="435"/>
      <c r="J75" s="435"/>
      <c r="K75" s="435"/>
      <c r="L75" s="435"/>
      <c r="M75" s="733"/>
      <c r="N75" s="733"/>
      <c r="O75" s="733"/>
    </row>
    <row r="76" spans="2:35" ht="12.75" customHeight="1">
      <c r="B76" s="435"/>
      <c r="C76" s="435"/>
      <c r="D76" s="435"/>
      <c r="E76" s="435"/>
      <c r="F76" s="435"/>
      <c r="G76" s="435"/>
      <c r="H76" s="435"/>
      <c r="I76" s="435"/>
      <c r="J76" s="435"/>
      <c r="K76" s="435"/>
      <c r="L76" s="435"/>
      <c r="M76" s="733"/>
      <c r="N76" s="733"/>
      <c r="O76" s="733"/>
    </row>
    <row r="77" spans="2:35" ht="31.5">
      <c r="B77" s="1017" t="s">
        <v>6</v>
      </c>
      <c r="C77" s="1017" t="s">
        <v>3</v>
      </c>
      <c r="D77" s="1017" t="s">
        <v>4</v>
      </c>
      <c r="E77" s="1017" t="s">
        <v>7</v>
      </c>
      <c r="F77" s="1017" t="s">
        <v>48</v>
      </c>
      <c r="G77" s="1017" t="s">
        <v>263</v>
      </c>
      <c r="H77" s="435"/>
      <c r="I77" s="435"/>
      <c r="J77" s="534"/>
      <c r="K77" s="435"/>
      <c r="L77" s="435"/>
      <c r="M77" s="733"/>
      <c r="N77" s="733"/>
      <c r="O77" s="733"/>
    </row>
    <row r="78" spans="2:35" ht="15.75">
      <c r="B78" s="1018"/>
      <c r="C78" s="1018"/>
      <c r="D78" s="1018"/>
      <c r="E78" s="1018" t="s">
        <v>85</v>
      </c>
      <c r="F78" s="1018" t="s">
        <v>50</v>
      </c>
      <c r="G78" s="1018"/>
      <c r="H78" s="435"/>
      <c r="I78" s="435"/>
      <c r="J78" s="534"/>
      <c r="K78" s="435"/>
      <c r="L78" s="435"/>
      <c r="M78" s="733"/>
      <c r="N78" s="733"/>
      <c r="O78" s="733"/>
    </row>
    <row r="79" spans="2:35" ht="15">
      <c r="B79" s="1042" t="s">
        <v>11</v>
      </c>
      <c r="C79" s="1042" t="s">
        <v>9</v>
      </c>
      <c r="D79" s="1042" t="s">
        <v>10</v>
      </c>
      <c r="E79" s="1154" t="s">
        <v>12</v>
      </c>
      <c r="F79" s="1053" t="s">
        <v>86</v>
      </c>
      <c r="G79" s="1155">
        <f>+'Resolución 130-2023-OS_CD'!G292*Factores!$B$7</f>
        <v>0.26133300000000004</v>
      </c>
      <c r="H79" s="435"/>
      <c r="I79" s="432"/>
      <c r="J79" s="432"/>
      <c r="K79" s="432"/>
      <c r="L79" s="432"/>
      <c r="M79" s="733"/>
      <c r="N79" s="733"/>
      <c r="O79" s="733"/>
      <c r="P79" s="246">
        <v>0.21</v>
      </c>
      <c r="Q79" s="245"/>
      <c r="R79" s="246">
        <f>+IF(P79=G79,0,1)</f>
        <v>1</v>
      </c>
      <c r="S79" s="246"/>
    </row>
    <row r="80" spans="2:35" ht="15">
      <c r="B80" s="1047"/>
      <c r="C80" s="1047"/>
      <c r="D80" s="1047"/>
      <c r="E80" s="1156"/>
      <c r="F80" s="1053" t="s">
        <v>87</v>
      </c>
      <c r="G80" s="1155">
        <f>+'Resolución 130-2023-OS_CD'!G293*Factores!$B$7</f>
        <v>0.30004900000000001</v>
      </c>
      <c r="H80" s="435"/>
      <c r="I80" s="432"/>
      <c r="J80" s="432"/>
      <c r="K80" s="432"/>
      <c r="L80" s="432"/>
      <c r="M80" s="733"/>
      <c r="N80" s="733"/>
      <c r="O80" s="733"/>
      <c r="P80" s="246"/>
      <c r="Q80" s="245"/>
      <c r="R80" s="246"/>
      <c r="S80" s="246"/>
    </row>
    <row r="81" spans="2:35" ht="15">
      <c r="B81" s="1047"/>
      <c r="C81" s="1047"/>
      <c r="D81" s="1047"/>
      <c r="E81" s="1156"/>
      <c r="F81" s="1053" t="s">
        <v>423</v>
      </c>
      <c r="G81" s="1155">
        <f>+'Resolución 130-2023-OS_CD'!G294*Factores!$B$7</f>
        <v>0.26133300000000004</v>
      </c>
      <c r="H81" s="435"/>
      <c r="I81" s="432"/>
      <c r="J81" s="432"/>
      <c r="K81" s="432"/>
      <c r="L81" s="432"/>
      <c r="M81" s="733"/>
      <c r="N81" s="733"/>
      <c r="O81" s="733"/>
      <c r="P81" s="246"/>
      <c r="Q81" s="245"/>
      <c r="R81" s="246"/>
      <c r="S81" s="246"/>
    </row>
    <row r="82" spans="2:35" ht="15">
      <c r="B82" s="1047"/>
      <c r="C82" s="1047"/>
      <c r="D82" s="1047"/>
      <c r="E82" s="1156"/>
      <c r="F82" s="1053" t="s">
        <v>436</v>
      </c>
      <c r="G82" s="1155">
        <f>+'Resolución 130-2023-OS_CD'!G295*Factores!$B$7</f>
        <v>0.18390100000000001</v>
      </c>
      <c r="H82" s="435"/>
      <c r="I82" s="432"/>
      <c r="J82" s="432"/>
      <c r="K82" s="432"/>
      <c r="L82" s="432"/>
      <c r="M82" s="733"/>
      <c r="N82" s="733"/>
      <c r="O82" s="733"/>
      <c r="P82" s="246"/>
      <c r="Q82" s="245"/>
      <c r="R82" s="246"/>
      <c r="S82" s="246"/>
    </row>
    <row r="83" spans="2:35" ht="15">
      <c r="B83" s="1157"/>
      <c r="C83" s="1157"/>
      <c r="D83" s="1158"/>
      <c r="E83" s="1159"/>
      <c r="F83" s="1053" t="s">
        <v>437</v>
      </c>
      <c r="G83" s="1155">
        <f>+'Resolución 130-2023-OS_CD'!G296*Factores!$B$7</f>
        <v>0.18390100000000001</v>
      </c>
      <c r="H83" s="435"/>
      <c r="I83" s="432"/>
      <c r="J83" s="432"/>
      <c r="K83" s="432"/>
      <c r="L83" s="432"/>
      <c r="M83" s="733"/>
      <c r="N83" s="733"/>
      <c r="O83" s="733"/>
      <c r="P83" s="246">
        <v>0.21</v>
      </c>
      <c r="Q83" s="245"/>
      <c r="R83" s="246">
        <f>+IF(P83=G83,0,1)</f>
        <v>1</v>
      </c>
      <c r="S83" s="246"/>
    </row>
    <row r="84" spans="2:35" ht="15">
      <c r="B84" s="1047"/>
      <c r="C84" s="1047"/>
      <c r="D84" s="1042" t="s">
        <v>13</v>
      </c>
      <c r="E84" s="1154" t="s">
        <v>14</v>
      </c>
      <c r="F84" s="1053" t="s">
        <v>86</v>
      </c>
      <c r="G84" s="1155">
        <f>+'Resolución 130-2023-OS_CD'!G297*Factores!$B$7</f>
        <v>0.30004900000000001</v>
      </c>
      <c r="H84" s="435"/>
      <c r="I84" s="432"/>
      <c r="J84" s="432"/>
      <c r="K84" s="432"/>
      <c r="L84" s="432"/>
      <c r="M84" s="733"/>
      <c r="N84" s="733"/>
      <c r="O84" s="733"/>
      <c r="P84" s="246">
        <v>0.24</v>
      </c>
      <c r="Q84" s="245"/>
      <c r="R84" s="246">
        <f>+IF(P84=G84,0,1)</f>
        <v>1</v>
      </c>
      <c r="S84" s="245"/>
    </row>
    <row r="85" spans="2:35" ht="15">
      <c r="B85" s="1047"/>
      <c r="C85" s="1047"/>
      <c r="D85" s="1047"/>
      <c r="E85" s="1156"/>
      <c r="F85" s="1053" t="s">
        <v>87</v>
      </c>
      <c r="G85" s="1155">
        <f>+'Resolución 130-2023-OS_CD'!G298*Factores!$B$7</f>
        <v>0.30004900000000001</v>
      </c>
      <c r="H85" s="435"/>
      <c r="I85" s="432"/>
      <c r="J85" s="432"/>
      <c r="K85" s="432"/>
      <c r="L85" s="432"/>
      <c r="M85" s="733"/>
      <c r="N85" s="733"/>
      <c r="O85" s="733"/>
      <c r="P85" s="246"/>
      <c r="Q85" s="245"/>
      <c r="R85" s="246"/>
      <c r="S85" s="245"/>
    </row>
    <row r="86" spans="2:35" ht="15">
      <c r="B86" s="1047"/>
      <c r="C86" s="1047"/>
      <c r="D86" s="1047"/>
      <c r="E86" s="1156"/>
      <c r="F86" s="1053" t="s">
        <v>423</v>
      </c>
      <c r="G86" s="1155">
        <f>+'Resolución 130-2023-OS_CD'!G299*Factores!$B$7</f>
        <v>0.26133300000000004</v>
      </c>
      <c r="H86" s="435"/>
      <c r="I86" s="432"/>
      <c r="J86" s="432"/>
      <c r="K86" s="432"/>
      <c r="L86" s="432"/>
      <c r="M86" s="733"/>
      <c r="N86" s="733"/>
      <c r="O86" s="733"/>
      <c r="P86" s="246"/>
      <c r="Q86" s="245"/>
      <c r="R86" s="246"/>
      <c r="S86" s="245"/>
    </row>
    <row r="87" spans="2:35" ht="15">
      <c r="B87" s="1047"/>
      <c r="C87" s="1047"/>
      <c r="D87" s="1047"/>
      <c r="E87" s="1156"/>
      <c r="F87" s="1053" t="s">
        <v>436</v>
      </c>
      <c r="G87" s="1155">
        <f>+'Resolución 130-2023-OS_CD'!G300*Factores!$B$7</f>
        <v>0.18390100000000001</v>
      </c>
      <c r="H87" s="435"/>
      <c r="I87" s="432"/>
      <c r="J87" s="432"/>
      <c r="K87" s="432"/>
      <c r="L87" s="432"/>
      <c r="M87" s="733"/>
      <c r="N87" s="733"/>
      <c r="O87" s="733"/>
      <c r="P87" s="246">
        <v>0.27</v>
      </c>
      <c r="Q87" s="245"/>
      <c r="R87" s="246">
        <f>+IF(P87=G87,0,1)</f>
        <v>1</v>
      </c>
      <c r="S87" s="245"/>
    </row>
    <row r="88" spans="2:35" ht="15">
      <c r="B88" s="1158"/>
      <c r="C88" s="1158"/>
      <c r="D88" s="1158"/>
      <c r="E88" s="1160"/>
      <c r="F88" s="1053" t="s">
        <v>437</v>
      </c>
      <c r="G88" s="1155">
        <f>+'Resolución 130-2023-OS_CD'!G301*Factores!$B$7</f>
        <v>0.18390100000000001</v>
      </c>
      <c r="H88" s="435"/>
      <c r="I88" s="432"/>
      <c r="J88" s="432"/>
      <c r="K88" s="432"/>
      <c r="L88" s="432"/>
      <c r="M88" s="733"/>
      <c r="N88" s="733"/>
      <c r="O88" s="733"/>
      <c r="P88" s="246">
        <v>0.45</v>
      </c>
      <c r="Q88" s="245"/>
      <c r="R88" s="246">
        <f>+IF(P88=G88,0,1)</f>
        <v>1</v>
      </c>
      <c r="S88" s="245"/>
    </row>
    <row r="89" spans="2:35" ht="15">
      <c r="B89" s="1062" t="s">
        <v>17</v>
      </c>
      <c r="C89" s="1062" t="s">
        <v>15</v>
      </c>
      <c r="D89" s="1062" t="s">
        <v>16</v>
      </c>
      <c r="E89" s="1161" t="s">
        <v>18</v>
      </c>
      <c r="F89" s="1062" t="s">
        <v>59</v>
      </c>
      <c r="G89" s="1155">
        <f>+'Resolución 130-2023-OS_CD'!G302*Factores!$B$7</f>
        <v>0.44523400000000002</v>
      </c>
      <c r="H89" s="435"/>
      <c r="I89" s="432"/>
      <c r="J89" s="432"/>
      <c r="K89" s="432"/>
      <c r="L89" s="432"/>
      <c r="M89" s="733"/>
      <c r="N89" s="733"/>
      <c r="O89" s="733"/>
      <c r="P89" s="246"/>
      <c r="Q89" s="245"/>
      <c r="R89" s="246"/>
      <c r="S89" s="245"/>
    </row>
    <row r="90" spans="2:35" ht="15">
      <c r="B90" s="1062"/>
      <c r="C90" s="1062"/>
      <c r="D90" s="1062"/>
      <c r="E90" s="1161"/>
      <c r="F90" s="1053" t="s">
        <v>423</v>
      </c>
      <c r="G90" s="1155">
        <f>+'Resolución 130-2023-OS_CD'!G303*Factores!$B$7</f>
        <v>0.30004900000000001</v>
      </c>
      <c r="H90" s="435"/>
      <c r="I90" s="432"/>
      <c r="J90" s="432"/>
      <c r="K90" s="432"/>
      <c r="L90" s="432"/>
      <c r="M90" s="733"/>
      <c r="N90" s="733"/>
      <c r="O90" s="733"/>
      <c r="P90" s="246"/>
      <c r="Q90" s="245"/>
      <c r="R90" s="246"/>
      <c r="S90" s="245"/>
    </row>
    <row r="91" spans="2:35" ht="12.75" customHeight="1">
      <c r="B91" s="1062"/>
      <c r="C91" s="1062"/>
      <c r="D91" s="1062"/>
      <c r="E91" s="1161"/>
      <c r="F91" s="1053" t="s">
        <v>438</v>
      </c>
      <c r="G91" s="1155">
        <f>+'Resolución 130-2023-OS_CD'!G304*Factores!$B$7</f>
        <v>0.18390100000000001</v>
      </c>
      <c r="H91" s="435"/>
      <c r="I91" s="432"/>
      <c r="J91" s="432"/>
      <c r="K91" s="432"/>
      <c r="L91" s="432"/>
      <c r="M91" s="733"/>
      <c r="N91" s="733"/>
      <c r="O91" s="733"/>
      <c r="P91" s="246">
        <v>0.48</v>
      </c>
      <c r="Q91" s="245"/>
      <c r="R91" s="246">
        <f>+IF(P91=G91,0,1)</f>
        <v>1</v>
      </c>
      <c r="S91" s="529">
        <f>+SUM(R79:R91)</f>
        <v>6</v>
      </c>
      <c r="AE91" s="681" t="s">
        <v>395</v>
      </c>
      <c r="AG91" s="784" t="s">
        <v>395</v>
      </c>
      <c r="AH91" s="784" t="s">
        <v>395</v>
      </c>
    </row>
    <row r="92" spans="2:35" ht="15">
      <c r="B92" s="1062"/>
      <c r="C92" s="1062"/>
      <c r="D92" s="1062" t="s">
        <v>20</v>
      </c>
      <c r="E92" s="1161" t="s">
        <v>21</v>
      </c>
      <c r="F92" s="1062" t="s">
        <v>59</v>
      </c>
      <c r="G92" s="1155">
        <f>+'Resolución 130-2023-OS_CD'!G305*Factores!$B$7</f>
        <v>0.51298699999999997</v>
      </c>
      <c r="H92" s="534"/>
      <c r="I92" s="534"/>
      <c r="J92" s="534"/>
      <c r="K92" s="534"/>
      <c r="L92" s="534"/>
      <c r="M92" s="733"/>
      <c r="N92" s="733"/>
      <c r="O92" s="733"/>
      <c r="AE92" s="299">
        <f>+SUM(G79:G93)</f>
        <v>4.1232540000000011</v>
      </c>
      <c r="AG92" s="784">
        <v>3.9899999999999998</v>
      </c>
      <c r="AH92" s="784">
        <v>3.8854620000000004</v>
      </c>
      <c r="AI92" s="244">
        <f t="shared" ref="AI92:AI116" si="6">+AH92-AG92</f>
        <v>-0.10453799999999935</v>
      </c>
    </row>
    <row r="93" spans="2:35" ht="15">
      <c r="B93" s="1062"/>
      <c r="C93" s="1062"/>
      <c r="D93" s="1062"/>
      <c r="E93" s="1161"/>
      <c r="F93" s="1062" t="s">
        <v>439</v>
      </c>
      <c r="G93" s="1155">
        <f>+'Resolución 130-2023-OS_CD'!G306*Factores!$B$7</f>
        <v>0.26133300000000004</v>
      </c>
      <c r="H93" s="534"/>
      <c r="I93" s="534"/>
      <c r="J93" s="534"/>
      <c r="K93" s="534"/>
      <c r="L93" s="534"/>
      <c r="M93" s="733"/>
      <c r="N93" s="733"/>
      <c r="O93" s="733"/>
    </row>
    <row r="94" spans="2:35">
      <c r="B94" s="534"/>
      <c r="C94" s="534"/>
      <c r="D94" s="534"/>
      <c r="E94" s="534"/>
      <c r="F94" s="534"/>
      <c r="G94" s="534"/>
      <c r="H94" s="534"/>
      <c r="I94" s="534"/>
      <c r="J94" s="534"/>
      <c r="K94" s="534"/>
      <c r="L94" s="534"/>
      <c r="M94" s="733"/>
      <c r="N94" s="733"/>
      <c r="O94" s="733"/>
    </row>
    <row r="95" spans="2:35">
      <c r="B95" s="534" t="s">
        <v>248</v>
      </c>
      <c r="C95" s="534"/>
      <c r="D95" s="534"/>
      <c r="E95" s="534"/>
      <c r="F95" s="534"/>
      <c r="G95" s="534"/>
      <c r="H95" s="534"/>
      <c r="I95" s="534"/>
      <c r="J95" s="534"/>
      <c r="K95" s="534"/>
      <c r="L95" s="534"/>
      <c r="M95" s="733"/>
      <c r="N95" s="733"/>
      <c r="O95" s="733"/>
    </row>
    <row r="96" spans="2:35">
      <c r="B96" s="534" t="s">
        <v>466</v>
      </c>
      <c r="C96" s="534"/>
      <c r="D96" s="534"/>
      <c r="E96" s="534"/>
      <c r="F96" s="534"/>
      <c r="G96" s="534"/>
      <c r="H96" s="534"/>
      <c r="I96" s="534"/>
      <c r="J96" s="534"/>
      <c r="K96" s="534"/>
      <c r="L96" s="534"/>
      <c r="M96" s="733"/>
      <c r="N96" s="733"/>
      <c r="O96" s="733"/>
    </row>
    <row r="97" spans="2:20">
      <c r="B97" s="534"/>
      <c r="C97" s="534"/>
      <c r="D97" s="534"/>
      <c r="E97" s="534"/>
      <c r="F97" s="534"/>
      <c r="G97" s="534"/>
      <c r="H97" s="534"/>
      <c r="I97" s="534"/>
      <c r="J97" s="534"/>
      <c r="K97" s="534"/>
      <c r="L97" s="534"/>
      <c r="M97" s="733"/>
      <c r="N97" s="733"/>
      <c r="O97" s="733"/>
    </row>
    <row r="98" spans="2:20" ht="15.75">
      <c r="B98" s="434" t="s">
        <v>125</v>
      </c>
      <c r="C98" s="432"/>
      <c r="D98" s="534"/>
      <c r="E98" s="534"/>
      <c r="F98" s="534"/>
      <c r="G98" s="534"/>
      <c r="H98" s="534"/>
      <c r="I98" s="534"/>
      <c r="J98" s="534"/>
      <c r="K98" s="534"/>
      <c r="L98" s="534"/>
      <c r="M98" s="733"/>
      <c r="N98" s="733"/>
      <c r="O98" s="733"/>
    </row>
    <row r="99" spans="2:20">
      <c r="B99" s="534"/>
      <c r="C99" s="534"/>
      <c r="D99" s="435"/>
      <c r="E99" s="435"/>
      <c r="F99" s="435"/>
      <c r="G99" s="435"/>
      <c r="H99" s="435"/>
      <c r="I99" s="435"/>
      <c r="J99" s="435"/>
      <c r="K99" s="435"/>
      <c r="L99" s="435"/>
      <c r="M99" s="733"/>
      <c r="N99" s="733"/>
      <c r="O99" s="733"/>
    </row>
    <row r="100" spans="2:20" ht="12.75" customHeight="1">
      <c r="B100" s="1017" t="s">
        <v>6</v>
      </c>
      <c r="C100" s="1017" t="s">
        <v>3</v>
      </c>
      <c r="D100" s="1065" t="s">
        <v>4</v>
      </c>
      <c r="E100" s="1017" t="s">
        <v>7</v>
      </c>
      <c r="F100" s="1017" t="s">
        <v>48</v>
      </c>
      <c r="G100" s="1065" t="s">
        <v>1</v>
      </c>
      <c r="H100" s="1017" t="s">
        <v>2</v>
      </c>
      <c r="I100" s="432"/>
      <c r="J100" s="432"/>
      <c r="K100" s="432"/>
      <c r="L100" s="432"/>
      <c r="M100" s="733"/>
      <c r="N100" s="733"/>
      <c r="O100" s="733"/>
    </row>
    <row r="101" spans="2:20" ht="12.75" customHeight="1">
      <c r="B101" s="1018"/>
      <c r="C101" s="1018"/>
      <c r="D101" s="1066"/>
      <c r="E101" s="1018" t="s">
        <v>85</v>
      </c>
      <c r="F101" s="1018" t="s">
        <v>50</v>
      </c>
      <c r="G101" s="1163" t="s">
        <v>247</v>
      </c>
      <c r="H101" s="1019" t="s">
        <v>252</v>
      </c>
      <c r="I101" s="432"/>
      <c r="J101" s="432"/>
      <c r="K101" s="432"/>
      <c r="L101" s="432"/>
      <c r="M101" s="733"/>
      <c r="N101" s="733"/>
      <c r="O101" s="733"/>
    </row>
    <row r="102" spans="2:20" ht="15">
      <c r="B102" s="1042" t="s">
        <v>17</v>
      </c>
      <c r="C102" s="1042" t="s">
        <v>15</v>
      </c>
      <c r="D102" s="1143" t="s">
        <v>16</v>
      </c>
      <c r="E102" s="1044" t="s">
        <v>18</v>
      </c>
      <c r="F102" s="1045" t="s">
        <v>62</v>
      </c>
      <c r="G102" s="1136">
        <f>'Resolución 130-2023-OS_CD'!G314*Factores!$B$7</f>
        <v>0.30004900000000001</v>
      </c>
      <c r="H102" s="1136">
        <f>'Resolución 130-2023-OS_CD'!H314*Factores!$B$7</f>
        <v>0.40651799999999999</v>
      </c>
      <c r="I102" s="432"/>
      <c r="J102" s="432"/>
      <c r="K102" s="432"/>
      <c r="L102" s="432"/>
      <c r="M102" s="733"/>
      <c r="N102" s="733"/>
      <c r="O102" s="733"/>
      <c r="P102" s="244">
        <v>0.51</v>
      </c>
      <c r="Q102" s="244">
        <v>0.63</v>
      </c>
      <c r="S102" s="244">
        <f t="shared" ref="S102:S113" si="7">+IF(P102=G102,0,1)</f>
        <v>1</v>
      </c>
      <c r="T102" s="244">
        <f t="shared" ref="T102:T113" si="8">+IF(Q102=H102,0,1)</f>
        <v>1</v>
      </c>
    </row>
    <row r="103" spans="2:20" ht="15">
      <c r="B103" s="1047"/>
      <c r="C103" s="1047"/>
      <c r="D103" s="1144"/>
      <c r="E103" s="1049"/>
      <c r="F103" s="1045" t="s">
        <v>59</v>
      </c>
      <c r="G103" s="1136">
        <f>'Resolución 130-2023-OS_CD'!G315*Factores!$B$7</f>
        <v>0.40651799999999999</v>
      </c>
      <c r="H103" s="1136">
        <f>'Resolución 130-2023-OS_CD'!H315*Factores!$B$7</f>
        <v>0.51298699999999997</v>
      </c>
      <c r="I103" s="432"/>
      <c r="J103" s="432"/>
      <c r="K103" s="432"/>
      <c r="L103" s="432"/>
      <c r="M103" s="733"/>
      <c r="N103" s="733"/>
      <c r="O103" s="733"/>
      <c r="P103" s="244">
        <v>0.42</v>
      </c>
      <c r="Q103" s="244">
        <v>0.51</v>
      </c>
      <c r="S103" s="244">
        <f t="shared" si="7"/>
        <v>1</v>
      </c>
      <c r="T103" s="244">
        <f t="shared" si="8"/>
        <v>1</v>
      </c>
    </row>
    <row r="104" spans="2:20" ht="15">
      <c r="B104" s="1047"/>
      <c r="C104" s="1047"/>
      <c r="D104" s="1144"/>
      <c r="E104" s="1049"/>
      <c r="F104" s="1045" t="s">
        <v>55</v>
      </c>
      <c r="G104" s="1136">
        <f>'Resolución 130-2023-OS_CD'!G316*Factores!$B$7</f>
        <v>0.18390100000000001</v>
      </c>
      <c r="H104" s="1136">
        <f>'Resolución 130-2023-OS_CD'!H316*Factores!$B$7</f>
        <v>0.30004900000000001</v>
      </c>
      <c r="I104" s="432"/>
      <c r="J104" s="432"/>
      <c r="K104" s="432"/>
      <c r="L104" s="432"/>
      <c r="M104" s="733"/>
      <c r="N104" s="733"/>
      <c r="O104" s="733"/>
      <c r="P104" s="244">
        <v>0.12</v>
      </c>
      <c r="Q104" s="244">
        <v>0.21</v>
      </c>
      <c r="S104" s="244">
        <f t="shared" si="7"/>
        <v>1</v>
      </c>
      <c r="T104" s="244">
        <f t="shared" si="8"/>
        <v>1</v>
      </c>
    </row>
    <row r="105" spans="2:20" ht="15">
      <c r="B105" s="1047"/>
      <c r="C105" s="1047"/>
      <c r="D105" s="1144"/>
      <c r="E105" s="1049"/>
      <c r="F105" s="1053" t="s">
        <v>423</v>
      </c>
      <c r="G105" s="1136">
        <f>'Resolución 130-2023-OS_CD'!G317*Factores!$B$7</f>
        <v>0.30004900000000001</v>
      </c>
      <c r="H105" s="1136">
        <f>'Resolución 130-2023-OS_CD'!H317*Factores!$B$7</f>
        <v>0.40651799999999999</v>
      </c>
      <c r="I105" s="432"/>
      <c r="J105" s="432"/>
      <c r="K105" s="432"/>
      <c r="L105" s="432"/>
      <c r="M105" s="733"/>
      <c r="N105" s="733"/>
      <c r="O105" s="733"/>
      <c r="P105" s="244">
        <v>0.72</v>
      </c>
      <c r="Q105" s="244">
        <v>0.81</v>
      </c>
      <c r="S105" s="244">
        <f t="shared" si="7"/>
        <v>1</v>
      </c>
      <c r="T105" s="244">
        <f t="shared" si="8"/>
        <v>1</v>
      </c>
    </row>
    <row r="106" spans="2:20" ht="15">
      <c r="B106" s="1047"/>
      <c r="C106" s="1047"/>
      <c r="D106" s="1144"/>
      <c r="E106" s="1049"/>
      <c r="F106" s="1053" t="s">
        <v>745</v>
      </c>
      <c r="G106" s="1136">
        <f>'Resolución 130-2023-OS_CD'!G318*Factores!$B$7</f>
        <v>0.22261700000000001</v>
      </c>
      <c r="H106" s="1136">
        <f>'Resolución 130-2023-OS_CD'!H318*Factores!$B$7</f>
        <v>0.30004900000000001</v>
      </c>
      <c r="I106" s="432"/>
      <c r="J106" s="432"/>
      <c r="K106" s="432"/>
      <c r="L106" s="1162"/>
      <c r="M106" s="733"/>
      <c r="N106" s="733"/>
      <c r="O106" s="733"/>
      <c r="P106" s="244">
        <v>0.54</v>
      </c>
      <c r="Q106" s="244">
        <v>0.63</v>
      </c>
      <c r="S106" s="244">
        <f t="shared" si="7"/>
        <v>1</v>
      </c>
      <c r="T106" s="244">
        <f t="shared" si="8"/>
        <v>1</v>
      </c>
    </row>
    <row r="107" spans="2:20" ht="15">
      <c r="B107" s="1047"/>
      <c r="C107" s="1047"/>
      <c r="D107" s="1144"/>
      <c r="E107" s="1049"/>
      <c r="F107" s="1045" t="s">
        <v>239</v>
      </c>
      <c r="G107" s="1136">
        <f>'Resolución 130-2023-OS_CD'!G319*Factores!$B$7</f>
        <v>1.219554</v>
      </c>
      <c r="H107" s="1136">
        <f>'Resolución 130-2023-OS_CD'!H319*Factores!$B$7</f>
        <v>1.296986</v>
      </c>
      <c r="I107" s="432"/>
      <c r="J107" s="432"/>
      <c r="K107" s="432"/>
      <c r="L107" s="432"/>
      <c r="M107" s="733"/>
      <c r="N107" s="733"/>
      <c r="O107" s="733"/>
      <c r="P107" s="244">
        <v>0.45</v>
      </c>
      <c r="Q107" s="244">
        <v>0.54</v>
      </c>
      <c r="S107" s="244">
        <f t="shared" si="7"/>
        <v>1</v>
      </c>
      <c r="T107" s="244">
        <f t="shared" si="8"/>
        <v>1</v>
      </c>
    </row>
    <row r="108" spans="2:20" ht="15">
      <c r="B108" s="1047"/>
      <c r="C108" s="1047"/>
      <c r="D108" s="1146" t="s">
        <v>20</v>
      </c>
      <c r="E108" s="1147" t="s">
        <v>21</v>
      </c>
      <c r="F108" s="1045" t="s">
        <v>62</v>
      </c>
      <c r="G108" s="1136">
        <f>'Resolución 130-2023-OS_CD'!G320*Factores!$B$7</f>
        <v>0.30004900000000001</v>
      </c>
      <c r="H108" s="1136">
        <f>'Resolución 130-2023-OS_CD'!H320*Factores!$B$7</f>
        <v>0.40651799999999999</v>
      </c>
      <c r="I108" s="432"/>
      <c r="J108" s="432"/>
      <c r="K108" s="432"/>
      <c r="L108" s="432"/>
      <c r="M108" s="733"/>
      <c r="N108" s="733"/>
      <c r="O108" s="733"/>
      <c r="P108" s="244">
        <v>0.12</v>
      </c>
      <c r="Q108" s="244">
        <v>0.21</v>
      </c>
      <c r="S108" s="244">
        <f t="shared" si="7"/>
        <v>1</v>
      </c>
      <c r="T108" s="244">
        <f t="shared" si="8"/>
        <v>1</v>
      </c>
    </row>
    <row r="109" spans="2:20" ht="15">
      <c r="B109" s="1047"/>
      <c r="C109" s="1047"/>
      <c r="D109" s="1144"/>
      <c r="E109" s="1049"/>
      <c r="F109" s="1045" t="s">
        <v>59</v>
      </c>
      <c r="G109" s="1136">
        <f>'Resolución 130-2023-OS_CD'!G321*Factores!$B$7</f>
        <v>0.40651799999999999</v>
      </c>
      <c r="H109" s="1136">
        <f>'Resolución 130-2023-OS_CD'!H321*Factores!$B$7</f>
        <v>0.51298699999999997</v>
      </c>
      <c r="I109" s="432"/>
      <c r="J109" s="432"/>
      <c r="K109" s="432"/>
      <c r="L109" s="432"/>
      <c r="M109" s="733"/>
      <c r="N109" s="733"/>
      <c r="O109" s="733"/>
      <c r="P109" s="244">
        <v>0.75</v>
      </c>
      <c r="Q109" s="244">
        <v>0.84</v>
      </c>
      <c r="S109" s="244">
        <f t="shared" si="7"/>
        <v>1</v>
      </c>
      <c r="T109" s="244">
        <f t="shared" si="8"/>
        <v>1</v>
      </c>
    </row>
    <row r="110" spans="2:20" ht="15">
      <c r="B110" s="1047"/>
      <c r="C110" s="1047"/>
      <c r="D110" s="1144"/>
      <c r="E110" s="1049"/>
      <c r="F110" s="1045" t="s">
        <v>55</v>
      </c>
      <c r="G110" s="1136">
        <f>'Resolución 130-2023-OS_CD'!G322*Factores!$B$7</f>
        <v>0.18390100000000001</v>
      </c>
      <c r="H110" s="1136">
        <f>'Resolución 130-2023-OS_CD'!H322*Factores!$B$7</f>
        <v>0.30004900000000001</v>
      </c>
      <c r="I110" s="432"/>
      <c r="J110" s="432"/>
      <c r="K110" s="432"/>
      <c r="L110" s="432"/>
      <c r="M110" s="733"/>
      <c r="N110" s="733"/>
      <c r="O110" s="733"/>
      <c r="P110" s="244">
        <v>0.84</v>
      </c>
      <c r="Q110" s="244">
        <v>0.96</v>
      </c>
      <c r="S110" s="244">
        <f t="shared" si="7"/>
        <v>1</v>
      </c>
      <c r="T110" s="244">
        <f t="shared" si="8"/>
        <v>1</v>
      </c>
    </row>
    <row r="111" spans="2:20" ht="15">
      <c r="B111" s="1047"/>
      <c r="C111" s="1047"/>
      <c r="D111" s="1144"/>
      <c r="E111" s="1049"/>
      <c r="F111" s="1053" t="s">
        <v>429</v>
      </c>
      <c r="G111" s="1136">
        <f>'Resolución 130-2023-OS_CD'!G323*Factores!$B$7</f>
        <v>0.22261700000000001</v>
      </c>
      <c r="H111" s="1136">
        <f>'Resolución 130-2023-OS_CD'!H323*Factores!$B$7</f>
        <v>0.30004900000000001</v>
      </c>
      <c r="I111" s="432"/>
      <c r="J111" s="432"/>
      <c r="K111" s="432"/>
      <c r="L111" s="432"/>
      <c r="M111" s="733"/>
      <c r="N111" s="733"/>
      <c r="O111" s="733"/>
      <c r="P111" s="244">
        <v>1.05</v>
      </c>
      <c r="Q111" s="244">
        <v>1.05</v>
      </c>
      <c r="S111" s="244">
        <f t="shared" si="7"/>
        <v>1</v>
      </c>
      <c r="T111" s="244">
        <f t="shared" si="8"/>
        <v>1</v>
      </c>
    </row>
    <row r="112" spans="2:20" ht="15">
      <c r="B112" s="1047"/>
      <c r="C112" s="1047"/>
      <c r="D112" s="1144"/>
      <c r="E112" s="1049"/>
      <c r="F112" s="1045" t="s">
        <v>239</v>
      </c>
      <c r="G112" s="1136">
        <f>'Resolución 130-2023-OS_CD'!G324*Factores!$B$7</f>
        <v>1.219554</v>
      </c>
      <c r="H112" s="1136">
        <f>'Resolución 130-2023-OS_CD'!H324*Factores!$B$7</f>
        <v>1.296986</v>
      </c>
      <c r="I112" s="432"/>
      <c r="J112" s="432"/>
      <c r="K112" s="432"/>
      <c r="L112" s="432"/>
      <c r="M112" s="733"/>
      <c r="N112" s="733"/>
      <c r="O112" s="733"/>
      <c r="Q112" s="244">
        <v>1.32</v>
      </c>
      <c r="S112" s="244">
        <f t="shared" si="7"/>
        <v>1</v>
      </c>
      <c r="T112" s="244">
        <f t="shared" si="8"/>
        <v>1</v>
      </c>
    </row>
    <row r="113" spans="2:35" ht="15">
      <c r="B113" s="1047"/>
      <c r="C113" s="1134" t="s">
        <v>22</v>
      </c>
      <c r="D113" s="1151" t="s">
        <v>23</v>
      </c>
      <c r="E113" s="1147" t="s">
        <v>24</v>
      </c>
      <c r="F113" s="1045" t="s">
        <v>240</v>
      </c>
      <c r="G113" s="1136">
        <f>'Resolución 130-2023-OS_CD'!G325*Factores!$B$8</f>
        <v>1.18523</v>
      </c>
      <c r="H113" s="1136">
        <f>'Resolución 130-2023-OS_CD'!H325*Factores!$B$8</f>
        <v>1.4086749999999999</v>
      </c>
      <c r="I113" s="432"/>
      <c r="J113" s="432"/>
      <c r="K113" s="432"/>
      <c r="L113" s="432"/>
      <c r="M113" s="733"/>
      <c r="N113" s="733"/>
      <c r="O113" s="733"/>
      <c r="Q113" s="244">
        <v>1.79</v>
      </c>
      <c r="S113" s="244">
        <f t="shared" si="7"/>
        <v>1</v>
      </c>
      <c r="T113" s="244">
        <f t="shared" si="8"/>
        <v>1</v>
      </c>
    </row>
    <row r="114" spans="2:35" ht="15">
      <c r="B114" s="1047"/>
      <c r="C114" s="1042" t="s">
        <v>25</v>
      </c>
      <c r="D114" s="1151" t="s">
        <v>26</v>
      </c>
      <c r="E114" s="1147" t="s">
        <v>27</v>
      </c>
      <c r="F114" s="1045" t="s">
        <v>239</v>
      </c>
      <c r="G114" s="1136">
        <f>'Resolución 130-2023-OS_CD'!G326*Factores!$B$8</f>
        <v>1.26295</v>
      </c>
      <c r="H114" s="1136">
        <f>'Resolución 130-2023-OS_CD'!H326*Factores!$B$8</f>
        <v>1.525255</v>
      </c>
      <c r="I114" s="432"/>
      <c r="J114" s="432"/>
      <c r="K114" s="432"/>
      <c r="L114" s="432"/>
      <c r="M114" s="733"/>
      <c r="N114" s="733"/>
      <c r="O114" s="733"/>
    </row>
    <row r="115" spans="2:35" ht="25.5" customHeight="1">
      <c r="B115" s="1047"/>
      <c r="C115" s="1047"/>
      <c r="D115" s="1151" t="s">
        <v>28</v>
      </c>
      <c r="E115" s="1147" t="s">
        <v>29</v>
      </c>
      <c r="F115" s="1045" t="s">
        <v>239</v>
      </c>
      <c r="G115" s="1136">
        <f>'Resolución 130-2023-OS_CD'!G327*Factores!$B$8</f>
        <v>0</v>
      </c>
      <c r="H115" s="1136">
        <f>'Resolución 130-2023-OS_CD'!H327*Factores!$B$8</f>
        <v>1.9624300000000001</v>
      </c>
      <c r="I115" s="432"/>
      <c r="J115" s="432"/>
      <c r="K115" s="432"/>
      <c r="L115" s="432"/>
      <c r="M115" s="733"/>
      <c r="N115" s="733"/>
      <c r="O115" s="733"/>
      <c r="AE115" s="681" t="s">
        <v>395</v>
      </c>
      <c r="AG115" s="784" t="s">
        <v>395</v>
      </c>
      <c r="AH115" s="784" t="s">
        <v>395</v>
      </c>
    </row>
    <row r="116" spans="2:35" ht="30">
      <c r="B116" s="1047"/>
      <c r="C116" s="1047"/>
      <c r="D116" s="1151" t="s">
        <v>30</v>
      </c>
      <c r="E116" s="1147" t="s">
        <v>31</v>
      </c>
      <c r="F116" s="1045" t="s">
        <v>239</v>
      </c>
      <c r="G116" s="1136">
        <f>'Resolución 130-2023-OS_CD'!G328*Factores!$B$8</f>
        <v>0</v>
      </c>
      <c r="H116" s="1136">
        <f>'Resolución 130-2023-OS_CD'!H328*Factores!$B$8</f>
        <v>2.5939049999999999</v>
      </c>
      <c r="I116" s="432"/>
      <c r="J116" s="432"/>
      <c r="K116" s="432"/>
      <c r="L116" s="432"/>
      <c r="M116" s="733"/>
      <c r="N116" s="733"/>
      <c r="O116" s="733"/>
      <c r="AE116" s="299">
        <f>+SUM(G102:H117)</f>
        <v>23.760818000000004</v>
      </c>
      <c r="AG116" s="784">
        <v>23.67</v>
      </c>
      <c r="AH116" s="784">
        <v>22.90559</v>
      </c>
      <c r="AI116" s="244">
        <f t="shared" si="6"/>
        <v>-0.76441000000000159</v>
      </c>
    </row>
    <row r="117" spans="2:35" ht="30">
      <c r="B117" s="1058"/>
      <c r="C117" s="1058"/>
      <c r="D117" s="1152" t="s">
        <v>32</v>
      </c>
      <c r="E117" s="1153" t="s">
        <v>33</v>
      </c>
      <c r="F117" s="1045" t="s">
        <v>239</v>
      </c>
      <c r="G117" s="1136">
        <f>'Resolución 130-2023-OS_CD'!G329*Factores!$B$8</f>
        <v>0</v>
      </c>
      <c r="H117" s="1136">
        <f>'Resolución 130-2023-OS_CD'!H329*Factores!$B$8</f>
        <v>2.8173499999999998</v>
      </c>
      <c r="I117" s="432"/>
      <c r="J117" s="432"/>
      <c r="K117" s="432"/>
      <c r="L117" s="432"/>
      <c r="M117" s="733"/>
      <c r="N117" s="733"/>
      <c r="O117" s="733"/>
      <c r="Q117" s="244">
        <v>1.97</v>
      </c>
      <c r="S117" s="244">
        <f>+IF(P117=G117,0,1)</f>
        <v>0</v>
      </c>
      <c r="T117" s="244">
        <f>+IF(Q117=H117,0,1)</f>
        <v>1</v>
      </c>
      <c r="U117" s="530">
        <f>+SUM(S102:T117)</f>
        <v>25</v>
      </c>
    </row>
    <row r="118" spans="2:35">
      <c r="B118" s="548" t="s">
        <v>250</v>
      </c>
      <c r="C118" s="446"/>
      <c r="D118" s="446"/>
      <c r="E118" s="549"/>
      <c r="F118" s="491"/>
      <c r="G118" s="550"/>
      <c r="H118" s="550"/>
      <c r="I118" s="432"/>
      <c r="J118" s="432"/>
      <c r="K118" s="432"/>
      <c r="L118" s="432"/>
      <c r="M118" s="733"/>
      <c r="N118" s="733"/>
      <c r="O118" s="733"/>
    </row>
    <row r="119" spans="2:35">
      <c r="B119" s="548" t="s">
        <v>251</v>
      </c>
      <c r="C119" s="446"/>
      <c r="D119" s="446"/>
      <c r="E119" s="549"/>
      <c r="F119" s="491"/>
      <c r="G119" s="550"/>
      <c r="H119" s="550"/>
      <c r="I119" s="432"/>
      <c r="J119" s="432"/>
      <c r="K119" s="432"/>
      <c r="L119" s="432"/>
      <c r="M119" s="733"/>
      <c r="N119" s="733"/>
      <c r="O119" s="733"/>
    </row>
    <row r="120" spans="2:35">
      <c r="B120" s="446"/>
      <c r="C120" s="446"/>
      <c r="D120" s="446"/>
      <c r="E120" s="549"/>
      <c r="F120" s="491"/>
      <c r="G120" s="550"/>
      <c r="H120" s="550"/>
      <c r="I120" s="432"/>
      <c r="J120" s="432"/>
      <c r="K120" s="432"/>
      <c r="L120" s="432"/>
      <c r="M120" s="733"/>
      <c r="N120" s="733"/>
      <c r="O120" s="733"/>
    </row>
    <row r="121" spans="2:35" ht="15.75">
      <c r="B121" s="434" t="s">
        <v>152</v>
      </c>
      <c r="C121" s="432"/>
      <c r="D121" s="435"/>
      <c r="E121" s="435"/>
      <c r="F121" s="435"/>
      <c r="G121" s="435"/>
      <c r="H121" s="435"/>
      <c r="I121" s="435"/>
      <c r="J121" s="435"/>
      <c r="K121" s="435"/>
      <c r="L121" s="435"/>
      <c r="M121" s="733"/>
      <c r="N121" s="733"/>
      <c r="O121" s="733"/>
    </row>
    <row r="122" spans="2:35">
      <c r="B122" s="435"/>
      <c r="C122" s="435"/>
      <c r="D122" s="435"/>
      <c r="E122" s="435"/>
      <c r="F122" s="435"/>
      <c r="G122" s="435"/>
      <c r="H122" s="435"/>
      <c r="I122" s="435"/>
      <c r="J122" s="435"/>
      <c r="K122" s="435"/>
      <c r="L122" s="435"/>
      <c r="M122" s="733"/>
      <c r="N122" s="733"/>
      <c r="O122" s="733"/>
    </row>
    <row r="123" spans="2:35" ht="12.75" customHeight="1">
      <c r="B123" s="435"/>
      <c r="C123" s="435"/>
      <c r="D123" s="435"/>
      <c r="E123" s="435"/>
      <c r="F123" s="435"/>
      <c r="G123" s="435"/>
      <c r="H123" s="435"/>
      <c r="I123" s="435"/>
      <c r="J123" s="534"/>
      <c r="K123" s="435"/>
      <c r="L123" s="435"/>
      <c r="M123" s="733"/>
      <c r="N123" s="733"/>
      <c r="O123" s="733"/>
    </row>
    <row r="124" spans="2:35" ht="15.75">
      <c r="B124" s="1484" t="s">
        <v>6</v>
      </c>
      <c r="C124" s="1484" t="s">
        <v>3</v>
      </c>
      <c r="D124" s="1484" t="s">
        <v>4</v>
      </c>
      <c r="E124" s="1164" t="s">
        <v>7</v>
      </c>
      <c r="F124" s="1164" t="s">
        <v>48</v>
      </c>
      <c r="G124" s="1486" t="s">
        <v>263</v>
      </c>
      <c r="H124" s="435"/>
      <c r="I124" s="435"/>
      <c r="J124" s="534"/>
      <c r="K124" s="435"/>
      <c r="L124" s="435"/>
      <c r="M124" s="733"/>
      <c r="N124" s="733"/>
      <c r="O124" s="733"/>
    </row>
    <row r="125" spans="2:35" ht="15.75">
      <c r="B125" s="1485"/>
      <c r="C125" s="1485"/>
      <c r="D125" s="1485"/>
      <c r="E125" s="1164" t="s">
        <v>85</v>
      </c>
      <c r="F125" s="1164" t="s">
        <v>271</v>
      </c>
      <c r="G125" s="1487"/>
      <c r="H125" s="435"/>
      <c r="I125" s="435"/>
      <c r="J125" s="534"/>
      <c r="K125" s="435"/>
      <c r="L125" s="435"/>
      <c r="M125" s="733"/>
      <c r="N125" s="733"/>
      <c r="O125" s="733"/>
    </row>
    <row r="126" spans="2:35" ht="15">
      <c r="B126" s="1488" t="s">
        <v>17</v>
      </c>
      <c r="C126" s="1488" t="s">
        <v>15</v>
      </c>
      <c r="D126" s="1488" t="s">
        <v>16</v>
      </c>
      <c r="E126" s="1491" t="s">
        <v>18</v>
      </c>
      <c r="F126" s="1062" t="s">
        <v>441</v>
      </c>
      <c r="G126" s="1167">
        <f>'Resolución 130-2023-OS_CD'!G340*Factores!$B$7</f>
        <v>0.40651799999999999</v>
      </c>
      <c r="H126" s="435"/>
      <c r="I126" s="435"/>
      <c r="J126" s="432"/>
      <c r="K126" s="432"/>
      <c r="L126" s="432"/>
      <c r="M126" s="733"/>
      <c r="N126" s="733"/>
      <c r="O126" s="733"/>
      <c r="P126" s="245">
        <v>0.45</v>
      </c>
      <c r="Q126" s="246">
        <f>+IF(P126=G126,0,1)</f>
        <v>1</v>
      </c>
      <c r="R126" s="246"/>
    </row>
    <row r="127" spans="2:35" ht="15">
      <c r="B127" s="1489"/>
      <c r="C127" s="1489"/>
      <c r="D127" s="1489"/>
      <c r="E127" s="1493"/>
      <c r="F127" s="1062" t="s">
        <v>423</v>
      </c>
      <c r="G127" s="1167">
        <f>'Resolución 130-2023-OS_CD'!G341*Factores!$B$7</f>
        <v>0.30004900000000001</v>
      </c>
      <c r="H127" s="435"/>
      <c r="I127" s="435"/>
      <c r="J127" s="432"/>
      <c r="K127" s="432"/>
      <c r="L127" s="432"/>
      <c r="M127" s="733"/>
      <c r="N127" s="733"/>
      <c r="O127" s="733"/>
      <c r="P127" s="245"/>
      <c r="Q127" s="246"/>
      <c r="R127" s="246"/>
    </row>
    <row r="128" spans="2:35" ht="15">
      <c r="B128" s="1489"/>
      <c r="C128" s="1489"/>
      <c r="D128" s="1490"/>
      <c r="E128" s="1492"/>
      <c r="F128" s="1062" t="s">
        <v>430</v>
      </c>
      <c r="G128" s="1167">
        <f>'Resolución 130-2023-OS_CD'!G342*Factores!$B$7</f>
        <v>0.18390100000000001</v>
      </c>
      <c r="H128" s="435"/>
      <c r="I128" s="435"/>
      <c r="J128" s="432"/>
      <c r="K128" s="432"/>
      <c r="L128" s="432"/>
      <c r="M128" s="733"/>
      <c r="N128" s="733"/>
      <c r="O128" s="733"/>
      <c r="P128" s="245"/>
      <c r="Q128" s="246"/>
      <c r="R128" s="246"/>
    </row>
    <row r="129" spans="2:35" ht="15">
      <c r="B129" s="1489"/>
      <c r="C129" s="1489"/>
      <c r="D129" s="1488" t="s">
        <v>20</v>
      </c>
      <c r="E129" s="1491" t="s">
        <v>21</v>
      </c>
      <c r="F129" s="1062" t="s">
        <v>441</v>
      </c>
      <c r="G129" s="1167">
        <f>'Resolución 130-2023-OS_CD'!G343*Factores!$B$7</f>
        <v>0.48394999999999999</v>
      </c>
      <c r="H129" s="435"/>
      <c r="I129" s="435"/>
      <c r="J129" s="432"/>
      <c r="K129" s="432"/>
      <c r="L129" s="432"/>
      <c r="M129" s="733"/>
      <c r="N129" s="733"/>
      <c r="O129" s="733"/>
      <c r="P129" s="245"/>
      <c r="Q129" s="246"/>
      <c r="R129" s="246"/>
    </row>
    <row r="130" spans="2:35" ht="15">
      <c r="B130" s="1490"/>
      <c r="C130" s="1490"/>
      <c r="D130" s="1490"/>
      <c r="E130" s="1492"/>
      <c r="F130" s="1062" t="s">
        <v>430</v>
      </c>
      <c r="G130" s="1167">
        <f>'Resolución 130-2023-OS_CD'!G344*Factores!$B$7</f>
        <v>0.30004900000000001</v>
      </c>
      <c r="H130" s="435"/>
      <c r="I130" s="435"/>
      <c r="J130" s="432"/>
      <c r="K130" s="432"/>
      <c r="L130" s="432"/>
      <c r="M130" s="733"/>
      <c r="N130" s="733"/>
      <c r="O130" s="733"/>
      <c r="P130" s="245"/>
      <c r="Q130" s="246"/>
      <c r="R130" s="246"/>
    </row>
    <row r="131" spans="2:35">
      <c r="B131" s="60"/>
      <c r="C131" s="60"/>
      <c r="D131" s="60"/>
      <c r="E131" s="63"/>
      <c r="F131" s="62"/>
      <c r="G131" s="782"/>
      <c r="H131" s="435"/>
      <c r="I131" s="435"/>
      <c r="J131" s="432"/>
      <c r="K131" s="432"/>
      <c r="L131" s="432"/>
      <c r="M131" s="733"/>
      <c r="N131" s="733"/>
      <c r="O131" s="733"/>
      <c r="P131" s="245">
        <v>0.51</v>
      </c>
      <c r="Q131" s="246">
        <f>+IF(P131=G131,0,1)</f>
        <v>1</v>
      </c>
      <c r="R131" s="531">
        <f>+SUM(Q126:Q131)</f>
        <v>2</v>
      </c>
      <c r="AE131" s="681" t="s">
        <v>395</v>
      </c>
      <c r="AG131" s="784" t="s">
        <v>395</v>
      </c>
      <c r="AH131" s="784" t="s">
        <v>395</v>
      </c>
    </row>
    <row r="132" spans="2:35">
      <c r="B132" s="432" t="s">
        <v>248</v>
      </c>
      <c r="C132" s="432"/>
      <c r="D132" s="432"/>
      <c r="E132" s="432"/>
      <c r="F132" s="432"/>
      <c r="G132" s="782"/>
      <c r="H132" s="435"/>
      <c r="I132" s="435"/>
      <c r="J132" s="432"/>
      <c r="K132" s="432"/>
      <c r="L132" s="432"/>
      <c r="M132" s="733"/>
      <c r="N132" s="733"/>
      <c r="O132" s="733"/>
      <c r="AE132" s="299">
        <f>+SUM(G126:G130)</f>
        <v>1.6744669999999999</v>
      </c>
      <c r="AG132" s="784">
        <v>1.5699999999999998</v>
      </c>
      <c r="AH132" s="784">
        <v>1.5288659999999998</v>
      </c>
      <c r="AI132" s="244">
        <f t="shared" ref="AI132:AI159" si="9">+AH132-AG132</f>
        <v>-4.1134000000000004E-2</v>
      </c>
    </row>
    <row r="133" spans="2:35">
      <c r="B133" s="432"/>
      <c r="C133" s="432"/>
      <c r="D133" s="432"/>
      <c r="E133" s="432"/>
      <c r="F133" s="432"/>
      <c r="G133" s="435"/>
      <c r="H133" s="435"/>
      <c r="I133" s="435"/>
      <c r="J133" s="432"/>
      <c r="K133" s="432"/>
      <c r="L133" s="432"/>
      <c r="M133" s="733"/>
      <c r="N133" s="733"/>
      <c r="O133" s="733"/>
    </row>
    <row r="134" spans="2:35">
      <c r="B134" s="432"/>
      <c r="C134" s="432"/>
      <c r="D134" s="432"/>
      <c r="E134" s="432"/>
      <c r="F134" s="432"/>
      <c r="G134" s="432"/>
      <c r="H134" s="432"/>
      <c r="I134" s="432"/>
      <c r="J134" s="432"/>
      <c r="K134" s="432"/>
      <c r="L134" s="432"/>
      <c r="M134" s="733"/>
      <c r="N134" s="733"/>
      <c r="O134" s="733"/>
    </row>
    <row r="135" spans="2:35" ht="15.75">
      <c r="B135" s="434" t="s">
        <v>126</v>
      </c>
      <c r="C135" s="551"/>
      <c r="D135" s="551"/>
      <c r="E135" s="551"/>
      <c r="F135" s="551"/>
      <c r="G135" s="551"/>
      <c r="H135" s="551"/>
      <c r="I135" s="432"/>
      <c r="J135" s="432"/>
      <c r="K135" s="432"/>
      <c r="L135" s="432"/>
      <c r="M135" s="733"/>
      <c r="N135" s="733"/>
      <c r="O135" s="733"/>
    </row>
    <row r="136" spans="2:35">
      <c r="B136" s="551"/>
      <c r="C136" s="551"/>
      <c r="D136" s="435"/>
      <c r="E136" s="435"/>
      <c r="F136" s="435"/>
      <c r="G136" s="435"/>
      <c r="H136" s="435"/>
      <c r="I136" s="432"/>
      <c r="J136" s="432"/>
      <c r="K136" s="432"/>
      <c r="L136" s="432"/>
      <c r="M136" s="733"/>
      <c r="N136" s="733"/>
      <c r="O136" s="733"/>
    </row>
    <row r="137" spans="2:35" ht="31.5">
      <c r="B137" s="1017" t="s">
        <v>6</v>
      </c>
      <c r="C137" s="1017" t="s">
        <v>3</v>
      </c>
      <c r="D137" s="1065" t="s">
        <v>4</v>
      </c>
      <c r="E137" s="1017" t="s">
        <v>7</v>
      </c>
      <c r="F137" s="1017" t="s">
        <v>48</v>
      </c>
      <c r="G137" s="1065" t="s">
        <v>1</v>
      </c>
      <c r="H137" s="1017" t="s">
        <v>2</v>
      </c>
      <c r="I137" s="432"/>
      <c r="J137" s="432"/>
      <c r="K137" s="432"/>
      <c r="L137" s="432"/>
      <c r="M137" s="733"/>
      <c r="N137" s="733"/>
      <c r="O137" s="733"/>
    </row>
    <row r="138" spans="2:35" ht="15.75">
      <c r="B138" s="1018"/>
      <c r="C138" s="1018"/>
      <c r="D138" s="1066"/>
      <c r="E138" s="1018" t="s">
        <v>85</v>
      </c>
      <c r="F138" s="1018" t="s">
        <v>50</v>
      </c>
      <c r="G138" s="1067" t="s">
        <v>241</v>
      </c>
      <c r="H138" s="1041" t="s">
        <v>242</v>
      </c>
      <c r="I138" s="432"/>
      <c r="J138" s="432"/>
      <c r="K138" s="432"/>
      <c r="L138" s="432"/>
      <c r="M138" s="733"/>
      <c r="N138" s="733"/>
      <c r="O138" s="733"/>
    </row>
    <row r="139" spans="2:35" ht="15">
      <c r="B139" s="1021" t="s">
        <v>11</v>
      </c>
      <c r="C139" s="1068" t="s">
        <v>9</v>
      </c>
      <c r="D139" s="1069" t="s">
        <v>10</v>
      </c>
      <c r="E139" s="1022" t="s">
        <v>12</v>
      </c>
      <c r="F139" s="1070" t="s">
        <v>148</v>
      </c>
      <c r="G139" s="1136">
        <f>'Resolución 130-2023-OS_CD'!G352*Factores!$B$7</f>
        <v>1.1130849999999999</v>
      </c>
      <c r="H139" s="1136">
        <f>'Resolución 130-2023-OS_CD'!H352*Factores!$B$7</f>
        <v>1.25827</v>
      </c>
      <c r="I139" s="432"/>
      <c r="J139" s="432"/>
      <c r="K139" s="432"/>
      <c r="L139" s="432"/>
      <c r="M139" s="733"/>
      <c r="N139" s="733"/>
      <c r="O139" s="733"/>
      <c r="P139" s="244">
        <v>0.78</v>
      </c>
      <c r="Q139" s="244">
        <v>0.87</v>
      </c>
      <c r="S139" s="244">
        <f t="shared" ref="S139:T144" si="10">+IF(P139=G139,0,1)</f>
        <v>1</v>
      </c>
      <c r="T139" s="244">
        <f t="shared" si="10"/>
        <v>1</v>
      </c>
    </row>
    <row r="140" spans="2:35" ht="15">
      <c r="B140" s="1025"/>
      <c r="C140" s="1071"/>
      <c r="D140" s="1072"/>
      <c r="E140" s="1027"/>
      <c r="F140" s="1070" t="s">
        <v>255</v>
      </c>
      <c r="G140" s="1136">
        <f>'Resolución 130-2023-OS_CD'!G353*Factores!$B$7</f>
        <v>1.1421219999999999</v>
      </c>
      <c r="H140" s="1136">
        <f>'Resolución 130-2023-OS_CD'!H353*Factores!$B$7</f>
        <v>0</v>
      </c>
      <c r="I140" s="432"/>
      <c r="J140" s="432"/>
      <c r="K140" s="432"/>
      <c r="L140" s="432"/>
      <c r="M140" s="733"/>
      <c r="N140" s="733"/>
      <c r="O140" s="733"/>
      <c r="P140" s="244">
        <v>0.81</v>
      </c>
      <c r="S140" s="244">
        <f t="shared" si="10"/>
        <v>1</v>
      </c>
      <c r="T140" s="244">
        <f t="shared" si="10"/>
        <v>0</v>
      </c>
    </row>
    <row r="141" spans="2:35" ht="15">
      <c r="B141" s="1025"/>
      <c r="C141" s="1071"/>
      <c r="D141" s="1072"/>
      <c r="E141" s="1027"/>
      <c r="F141" s="1070" t="s">
        <v>149</v>
      </c>
      <c r="G141" s="1136">
        <f>'Resolución 130-2023-OS_CD'!G354*Factores!$B$7</f>
        <v>1.7712570000000001</v>
      </c>
      <c r="H141" s="1136">
        <f>'Resolución 130-2023-OS_CD'!H354*Factores!$B$7</f>
        <v>1.8099730000000001</v>
      </c>
      <c r="I141" s="432"/>
      <c r="J141" s="432"/>
      <c r="K141" s="432"/>
      <c r="L141" s="432"/>
      <c r="M141" s="733"/>
      <c r="N141" s="733"/>
      <c r="O141" s="733"/>
      <c r="P141" s="244">
        <v>1.26</v>
      </c>
      <c r="Q141" s="244">
        <v>1.29</v>
      </c>
      <c r="S141" s="244">
        <f t="shared" si="10"/>
        <v>1</v>
      </c>
      <c r="T141" s="244">
        <f t="shared" si="10"/>
        <v>1</v>
      </c>
    </row>
    <row r="142" spans="2:35" ht="15">
      <c r="B142" s="1025"/>
      <c r="C142" s="1071"/>
      <c r="D142" s="1072"/>
      <c r="E142" s="1027"/>
      <c r="F142" s="1070" t="s">
        <v>256</v>
      </c>
      <c r="G142" s="1136">
        <f>'Resolución 130-2023-OS_CD'!G355*Factores!$B$7</f>
        <v>1.8099730000000001</v>
      </c>
      <c r="H142" s="1136">
        <f>'Resolución 130-2023-OS_CD'!H355*Factores!$B$7</f>
        <v>0</v>
      </c>
      <c r="I142" s="432"/>
      <c r="J142" s="432"/>
      <c r="K142" s="432"/>
      <c r="L142" s="432"/>
      <c r="M142" s="733"/>
      <c r="N142" s="733"/>
      <c r="O142" s="733"/>
      <c r="P142" s="244">
        <v>1.29</v>
      </c>
      <c r="S142" s="244">
        <f t="shared" si="10"/>
        <v>1</v>
      </c>
      <c r="T142" s="244">
        <f t="shared" si="10"/>
        <v>0</v>
      </c>
      <c r="AE142" s="681" t="s">
        <v>395</v>
      </c>
      <c r="AG142" s="784" t="s">
        <v>395</v>
      </c>
      <c r="AH142" s="784" t="s">
        <v>395</v>
      </c>
    </row>
    <row r="143" spans="2:35" ht="15">
      <c r="B143" s="1025"/>
      <c r="C143" s="1071"/>
      <c r="D143" s="1069" t="s">
        <v>13</v>
      </c>
      <c r="E143" s="1022" t="s">
        <v>14</v>
      </c>
      <c r="F143" s="1070" t="s">
        <v>148</v>
      </c>
      <c r="G143" s="1136">
        <f>'Resolución 130-2023-OS_CD'!G356*Factores!$B$7</f>
        <v>1.1130849999999999</v>
      </c>
      <c r="H143" s="1136">
        <f>'Resolución 130-2023-OS_CD'!H356*Factores!$B$7</f>
        <v>1.25827</v>
      </c>
      <c r="I143" s="432"/>
      <c r="J143" s="432"/>
      <c r="K143" s="432"/>
      <c r="L143" s="432"/>
      <c r="M143" s="733"/>
      <c r="N143" s="733"/>
      <c r="O143" s="733"/>
      <c r="P143" s="244">
        <v>0.81</v>
      </c>
      <c r="Q143" s="244">
        <v>0.87</v>
      </c>
      <c r="S143" s="244">
        <f t="shared" si="10"/>
        <v>1</v>
      </c>
      <c r="T143" s="244">
        <f t="shared" si="10"/>
        <v>1</v>
      </c>
      <c r="AE143" s="299">
        <f>+SUM(G139:H144)</f>
        <v>14.857265</v>
      </c>
      <c r="AG143" s="784">
        <v>15.23</v>
      </c>
      <c r="AH143" s="784">
        <v>14.830974000000003</v>
      </c>
      <c r="AI143" s="244">
        <f t="shared" si="9"/>
        <v>-0.39902599999999744</v>
      </c>
    </row>
    <row r="144" spans="2:35" ht="15">
      <c r="B144" s="1032"/>
      <c r="C144" s="1073"/>
      <c r="D144" s="1074"/>
      <c r="E144" s="1034"/>
      <c r="F144" s="1070" t="s">
        <v>149</v>
      </c>
      <c r="G144" s="1136">
        <f>'Resolución 130-2023-OS_CD'!G357*Factores!$B$7</f>
        <v>1.7712570000000001</v>
      </c>
      <c r="H144" s="1136">
        <f>'Resolución 130-2023-OS_CD'!H357*Factores!$B$7</f>
        <v>1.8099730000000001</v>
      </c>
      <c r="I144" s="432"/>
      <c r="J144" s="432"/>
      <c r="K144" s="432"/>
      <c r="L144" s="432"/>
      <c r="M144" s="733"/>
      <c r="N144" s="733"/>
      <c r="O144" s="733"/>
      <c r="P144" s="244">
        <v>1.29</v>
      </c>
      <c r="Q144" s="244">
        <v>1.29</v>
      </c>
      <c r="S144" s="244">
        <f t="shared" si="10"/>
        <v>1</v>
      </c>
      <c r="T144" s="244">
        <f t="shared" si="10"/>
        <v>1</v>
      </c>
      <c r="U144" s="527">
        <f>+SUM(S139:T144)</f>
        <v>10</v>
      </c>
    </row>
    <row r="145" spans="2:35">
      <c r="B145" s="551" t="s">
        <v>243</v>
      </c>
      <c r="C145" s="551"/>
      <c r="D145" s="551"/>
      <c r="E145" s="551"/>
      <c r="F145" s="551"/>
      <c r="G145" s="551"/>
      <c r="H145" s="551"/>
      <c r="I145" s="432"/>
      <c r="J145" s="432"/>
      <c r="K145" s="432"/>
      <c r="L145" s="432"/>
      <c r="M145" s="733"/>
      <c r="N145" s="733"/>
      <c r="O145" s="733"/>
    </row>
    <row r="146" spans="2:35">
      <c r="B146" s="435" t="s">
        <v>244</v>
      </c>
      <c r="C146" s="551"/>
      <c r="D146" s="435"/>
      <c r="E146" s="435"/>
      <c r="F146" s="435"/>
      <c r="G146" s="435"/>
      <c r="H146" s="551"/>
      <c r="I146" s="432"/>
      <c r="J146" s="432"/>
      <c r="K146" s="432"/>
      <c r="L146" s="432"/>
      <c r="M146" s="733"/>
      <c r="N146" s="733"/>
      <c r="O146" s="733"/>
    </row>
    <row r="147" spans="2:35">
      <c r="B147" s="432" t="s">
        <v>245</v>
      </c>
      <c r="C147" s="432"/>
      <c r="D147" s="432"/>
      <c r="E147" s="432"/>
      <c r="F147" s="432"/>
      <c r="G147" s="432"/>
      <c r="H147" s="432"/>
      <c r="I147" s="432"/>
      <c r="J147" s="432"/>
      <c r="K147" s="432"/>
      <c r="L147" s="432"/>
      <c r="M147" s="733"/>
      <c r="N147" s="733"/>
      <c r="O147" s="733"/>
    </row>
    <row r="148" spans="2:35">
      <c r="B148" s="432"/>
      <c r="C148" s="432"/>
      <c r="D148" s="432"/>
      <c r="E148" s="432"/>
      <c r="F148" s="432"/>
      <c r="G148" s="432"/>
      <c r="H148" s="432"/>
      <c r="I148" s="432"/>
      <c r="J148" s="432"/>
      <c r="K148" s="432"/>
      <c r="L148" s="432"/>
      <c r="M148" s="733"/>
      <c r="N148" s="733"/>
      <c r="O148" s="733"/>
    </row>
    <row r="149" spans="2:35">
      <c r="B149" s="432"/>
      <c r="C149" s="432"/>
      <c r="D149" s="432"/>
      <c r="E149" s="432"/>
      <c r="F149" s="432"/>
      <c r="G149" s="432"/>
      <c r="H149" s="432"/>
      <c r="I149" s="432"/>
      <c r="J149" s="432"/>
      <c r="K149" s="432"/>
      <c r="L149" s="432"/>
      <c r="M149" s="733"/>
      <c r="N149" s="733"/>
      <c r="O149" s="733"/>
    </row>
    <row r="150" spans="2:35" ht="15.75">
      <c r="B150" s="434" t="s">
        <v>264</v>
      </c>
      <c r="C150" s="432"/>
      <c r="D150" s="435"/>
      <c r="E150" s="435"/>
      <c r="F150" s="435"/>
      <c r="G150" s="435"/>
      <c r="H150" s="435"/>
      <c r="I150" s="435"/>
      <c r="J150" s="435"/>
      <c r="K150" s="435"/>
      <c r="L150" s="435"/>
      <c r="M150" s="733"/>
      <c r="N150" s="733"/>
      <c r="O150" s="733"/>
    </row>
    <row r="151" spans="2:35">
      <c r="B151" s="435"/>
      <c r="C151" s="435"/>
      <c r="D151" s="435"/>
      <c r="E151" s="435"/>
      <c r="F151" s="435"/>
      <c r="G151" s="435"/>
      <c r="H151" s="435"/>
      <c r="J151" s="435"/>
      <c r="K151" s="435"/>
      <c r="M151" s="435"/>
      <c r="N151" s="435"/>
    </row>
    <row r="152" spans="2:35" ht="25.5" customHeight="1">
      <c r="B152" s="1077"/>
      <c r="C152" s="1077"/>
      <c r="D152" s="1077"/>
      <c r="E152" s="1077"/>
      <c r="F152" s="1077"/>
      <c r="G152" s="1481" t="s">
        <v>97</v>
      </c>
      <c r="H152" s="1482"/>
      <c r="I152" s="1483"/>
      <c r="J152" s="1481" t="s">
        <v>98</v>
      </c>
      <c r="K152" s="1482"/>
      <c r="L152" s="1483"/>
      <c r="M152" s="1481" t="s">
        <v>213</v>
      </c>
      <c r="N152" s="1482"/>
      <c r="O152" s="1483"/>
    </row>
    <row r="153" spans="2:35" ht="31.5">
      <c r="B153" s="1017" t="s">
        <v>6</v>
      </c>
      <c r="C153" s="1017" t="s">
        <v>3</v>
      </c>
      <c r="D153" s="1065" t="s">
        <v>4</v>
      </c>
      <c r="E153" s="1038" t="s">
        <v>7</v>
      </c>
      <c r="F153" s="1065" t="s">
        <v>48</v>
      </c>
      <c r="G153" s="1017" t="s">
        <v>34</v>
      </c>
      <c r="H153" s="1017" t="s">
        <v>35</v>
      </c>
      <c r="I153" s="1168" t="s">
        <v>431</v>
      </c>
      <c r="J153" s="1017" t="s">
        <v>34</v>
      </c>
      <c r="K153" s="1017" t="s">
        <v>35</v>
      </c>
      <c r="L153" s="1168" t="s">
        <v>431</v>
      </c>
      <c r="M153" s="1017" t="s">
        <v>34</v>
      </c>
      <c r="N153" s="1017" t="s">
        <v>35</v>
      </c>
      <c r="O153" s="1168" t="s">
        <v>431</v>
      </c>
    </row>
    <row r="154" spans="2:35" ht="15.75">
      <c r="B154" s="1169"/>
      <c r="C154" s="1170"/>
      <c r="D154" s="1171"/>
      <c r="E154" s="1172" t="s">
        <v>85</v>
      </c>
      <c r="F154" s="1173" t="s">
        <v>50</v>
      </c>
      <c r="G154" s="1174"/>
      <c r="H154" s="1174"/>
      <c r="I154" s="1175"/>
      <c r="J154" s="1174"/>
      <c r="K154" s="1174"/>
      <c r="L154" s="1175"/>
      <c r="M154" s="1174"/>
      <c r="N154" s="1174"/>
      <c r="O154" s="1176"/>
    </row>
    <row r="155" spans="2:35" ht="15">
      <c r="B155" s="1021" t="s">
        <v>17</v>
      </c>
      <c r="C155" s="1021" t="s">
        <v>36</v>
      </c>
      <c r="D155" s="1177" t="s">
        <v>37</v>
      </c>
      <c r="E155" s="1022" t="s">
        <v>38</v>
      </c>
      <c r="F155" s="1085" t="s">
        <v>258</v>
      </c>
      <c r="G155" s="1136">
        <f>'Resolución 130-2023-OS_CD'!G368*Factores!$B$9</f>
        <v>7.6725449999999995</v>
      </c>
      <c r="H155" s="1136">
        <f>'Resolución 130-2023-OS_CD'!H368*Factores!$B$9</f>
        <v>18.211437</v>
      </c>
      <c r="I155" s="1136">
        <f>'Resolución 130-2023-OS_CD'!I368*Factores!$B$9</f>
        <v>0</v>
      </c>
      <c r="J155" s="1136">
        <f>'Resolución 130-2023-OS_CD'!J368*Factores!$B$9</f>
        <v>8.8885710000000007</v>
      </c>
      <c r="K155" s="1136">
        <f>'Resolución 130-2023-OS_CD'!K368*Factores!$B$9</f>
        <v>20.981273999999999</v>
      </c>
      <c r="L155" s="1136">
        <f>'Resolución 130-2023-OS_CD'!L368*Factores!$B$9</f>
        <v>0</v>
      </c>
      <c r="M155" s="1136">
        <f>'Resolución 130-2023-OS_CD'!M368*Factores!$B$9</f>
        <v>9.8440199999999987</v>
      </c>
      <c r="N155" s="1136">
        <f>'Resolución 130-2023-OS_CD'!N368*Factores!$B$9</f>
        <v>23.480882999999999</v>
      </c>
      <c r="O155" s="1178">
        <f>'Resolución 130-2023-OS_CD'!O368*Factores!$B$9</f>
        <v>0</v>
      </c>
      <c r="P155" s="244">
        <v>5.35</v>
      </c>
      <c r="Q155" s="244">
        <v>11.45</v>
      </c>
      <c r="R155" s="244">
        <v>5.65</v>
      </c>
      <c r="S155" s="244">
        <v>13.12</v>
      </c>
      <c r="T155" s="244">
        <v>6.13</v>
      </c>
      <c r="U155" s="244">
        <v>14.65</v>
      </c>
      <c r="W155" s="244">
        <f t="shared" ref="W155:X159" si="11">+IF(P155=G155,0,1)</f>
        <v>1</v>
      </c>
      <c r="X155" s="244">
        <f t="shared" si="11"/>
        <v>1</v>
      </c>
      <c r="Y155" s="244">
        <f t="shared" ref="Y155:Z159" si="12">+IF(R155=J155,0,1)</f>
        <v>1</v>
      </c>
      <c r="Z155" s="244">
        <f t="shared" si="12"/>
        <v>1</v>
      </c>
      <c r="AA155" s="244">
        <f>+IF(T155=M155,0,1)</f>
        <v>1</v>
      </c>
    </row>
    <row r="156" spans="2:35" ht="30">
      <c r="B156" s="1025"/>
      <c r="C156" s="1025"/>
      <c r="D156" s="1177" t="s">
        <v>40</v>
      </c>
      <c r="E156" s="1022" t="s">
        <v>41</v>
      </c>
      <c r="F156" s="1085" t="s">
        <v>258</v>
      </c>
      <c r="G156" s="1136">
        <f>'Resolución 130-2023-OS_CD'!G369*Factores!$B$9</f>
        <v>8.6665980000000005</v>
      </c>
      <c r="H156" s="1136">
        <f>'Resolución 130-2023-OS_CD'!H369*Factores!$B$9</f>
        <v>17.477960999999997</v>
      </c>
      <c r="I156" s="1136">
        <f>'Resolución 130-2023-OS_CD'!I369*Factores!$B$9</f>
        <v>17.728887</v>
      </c>
      <c r="J156" s="1136">
        <f>'Resolución 130-2023-OS_CD'!J369*Factores!$B$9</f>
        <v>8.9175240000000002</v>
      </c>
      <c r="K156" s="1136">
        <f>'Resolución 130-2023-OS_CD'!K369*Factores!$B$9</f>
        <v>19.97757</v>
      </c>
      <c r="L156" s="1136">
        <f>'Resolución 130-2023-OS_CD'!L369*Factores!$B$9</f>
        <v>17.17878</v>
      </c>
      <c r="M156" s="1136">
        <f>'Resolución 130-2023-OS_CD'!M369*Factores!$B$9</f>
        <v>9.8440199999999987</v>
      </c>
      <c r="N156" s="1136">
        <f>'Resolución 130-2023-OS_CD'!N369*Factores!$B$9</f>
        <v>23.480882999999999</v>
      </c>
      <c r="O156" s="1136">
        <f>'Resolución 130-2023-OS_CD'!O369*Factores!$B$9</f>
        <v>23.74146</v>
      </c>
      <c r="P156" s="244">
        <v>5.62</v>
      </c>
      <c r="Q156" s="244">
        <v>10.97</v>
      </c>
      <c r="R156" s="244">
        <v>5.65</v>
      </c>
      <c r="S156" s="244">
        <v>12.52</v>
      </c>
      <c r="T156" s="244">
        <v>6.13</v>
      </c>
      <c r="U156" s="244">
        <v>14.65</v>
      </c>
      <c r="W156" s="244">
        <f t="shared" si="11"/>
        <v>1</v>
      </c>
      <c r="X156" s="244">
        <f t="shared" si="11"/>
        <v>1</v>
      </c>
      <c r="Y156" s="244">
        <f t="shared" si="12"/>
        <v>1</v>
      </c>
      <c r="Z156" s="244">
        <f t="shared" si="12"/>
        <v>1</v>
      </c>
      <c r="AA156" s="244">
        <f>+IF(T156=M156,0,1)</f>
        <v>1</v>
      </c>
    </row>
    <row r="157" spans="2:35" ht="30">
      <c r="B157" s="1025"/>
      <c r="C157" s="1025"/>
      <c r="D157" s="1177" t="s">
        <v>42</v>
      </c>
      <c r="E157" s="1022" t="s">
        <v>43</v>
      </c>
      <c r="F157" s="1085" t="s">
        <v>258</v>
      </c>
      <c r="G157" s="1136">
        <f>'Resolución 130-2023-OS_CD'!G370*Factores!$B$9</f>
        <v>8.6665980000000005</v>
      </c>
      <c r="H157" s="1136">
        <f>'Resolución 130-2023-OS_CD'!H370*Factores!$B$9</f>
        <v>17.477960999999997</v>
      </c>
      <c r="I157" s="1136">
        <f>'Resolución 130-2023-OS_CD'!I370*Factores!$B$9</f>
        <v>17.034014999999997</v>
      </c>
      <c r="J157" s="1136">
        <f>'Resolución 130-2023-OS_CD'!J370*Factores!$B$9</f>
        <v>9.0719399999999997</v>
      </c>
      <c r="K157" s="1136">
        <f>'Resolución 130-2023-OS_CD'!K370*Factores!$B$9</f>
        <v>19.572227999999999</v>
      </c>
      <c r="L157" s="1136">
        <f>'Resolución 130-2023-OS_CD'!L370*Factores!$B$9</f>
        <v>17.17878</v>
      </c>
      <c r="M157" s="1136">
        <f>'Resolución 130-2023-OS_CD'!M370*Factores!$B$9</f>
        <v>10.143200999999999</v>
      </c>
      <c r="N157" s="1136">
        <f>'Resolución 130-2023-OS_CD'!N370*Factores!$B$9</f>
        <v>24.667955999999997</v>
      </c>
      <c r="O157" s="1136">
        <f>'Resolución 130-2023-OS_CD'!O370*Factores!$B$9</f>
        <v>23.74146</v>
      </c>
      <c r="P157" s="244">
        <v>5.59</v>
      </c>
      <c r="Q157" s="244">
        <v>10.79</v>
      </c>
      <c r="R157" s="244">
        <v>5.74</v>
      </c>
      <c r="S157" s="244">
        <v>12.28</v>
      </c>
      <c r="T157" s="244">
        <v>6.28</v>
      </c>
      <c r="U157" s="244">
        <v>15.36</v>
      </c>
      <c r="W157" s="244">
        <f t="shared" si="11"/>
        <v>1</v>
      </c>
      <c r="X157" s="244">
        <f t="shared" si="11"/>
        <v>1</v>
      </c>
      <c r="Y157" s="244">
        <f t="shared" si="12"/>
        <v>1</v>
      </c>
      <c r="Z157" s="244">
        <f t="shared" si="12"/>
        <v>1</v>
      </c>
      <c r="AA157" s="244">
        <f>+IF(T157=M157,0,1)</f>
        <v>1</v>
      </c>
    </row>
    <row r="158" spans="2:35" ht="30">
      <c r="B158" s="1025"/>
      <c r="C158" s="1025"/>
      <c r="D158" s="1177" t="s">
        <v>44</v>
      </c>
      <c r="E158" s="1022" t="s">
        <v>45</v>
      </c>
      <c r="F158" s="1085" t="s">
        <v>258</v>
      </c>
      <c r="G158" s="1136">
        <f>'Resolución 130-2023-OS_CD'!G371*Factores!$B$9</f>
        <v>8.6665980000000005</v>
      </c>
      <c r="H158" s="1136">
        <f>'Resolución 130-2023-OS_CD'!H371*Factores!$B$9</f>
        <v>17.477960999999997</v>
      </c>
      <c r="I158" s="1136">
        <f>'Resolución 130-2023-OS_CD'!I371*Factores!$B$9</f>
        <v>17.034014999999997</v>
      </c>
      <c r="J158" s="1136">
        <f>'Resolución 130-2023-OS_CD'!J371*Factores!$B$9</f>
        <v>9.0719399999999997</v>
      </c>
      <c r="K158" s="1136">
        <f>'Resolución 130-2023-OS_CD'!K371*Factores!$B$9</f>
        <v>19.572227999999999</v>
      </c>
      <c r="L158" s="1136">
        <f>'Resolución 130-2023-OS_CD'!L371*Factores!$B$9</f>
        <v>17.17878</v>
      </c>
      <c r="M158" s="1136">
        <f>'Resolución 130-2023-OS_CD'!M371*Factores!$B$9</f>
        <v>10.287965999999999</v>
      </c>
      <c r="N158" s="1136">
        <f>'Resolución 130-2023-OS_CD'!N371*Factores!$B$9</f>
        <v>24.368774999999999</v>
      </c>
      <c r="O158" s="1136">
        <f>'Resolución 130-2023-OS_CD'!O371*Factores!$B$9</f>
        <v>23.74146</v>
      </c>
      <c r="P158" s="244">
        <v>5.68</v>
      </c>
      <c r="Q158" s="244">
        <v>10.58</v>
      </c>
      <c r="R158" s="244">
        <v>5.74</v>
      </c>
      <c r="S158" s="244">
        <v>12.28</v>
      </c>
      <c r="T158" s="244">
        <v>6.34</v>
      </c>
      <c r="U158" s="244">
        <v>15.18</v>
      </c>
      <c r="W158" s="244">
        <f t="shared" si="11"/>
        <v>1</v>
      </c>
      <c r="X158" s="244">
        <f t="shared" si="11"/>
        <v>1</v>
      </c>
      <c r="Y158" s="244">
        <f t="shared" si="12"/>
        <v>1</v>
      </c>
      <c r="Z158" s="244">
        <f t="shared" si="12"/>
        <v>1</v>
      </c>
      <c r="AA158" s="244">
        <f>+IF(T158=M158,0,1)</f>
        <v>1</v>
      </c>
      <c r="AE158" s="681" t="s">
        <v>395</v>
      </c>
      <c r="AG158" s="784" t="s">
        <v>395</v>
      </c>
      <c r="AH158" s="784" t="s">
        <v>395</v>
      </c>
    </row>
    <row r="159" spans="2:35" ht="30">
      <c r="B159" s="1032"/>
      <c r="C159" s="1169"/>
      <c r="D159" s="1023" t="s">
        <v>176</v>
      </c>
      <c r="E159" s="1076" t="s">
        <v>175</v>
      </c>
      <c r="F159" s="1085" t="s">
        <v>258</v>
      </c>
      <c r="G159" s="1136">
        <f>'Resolución 130-2023-OS_CD'!G372*Factores!$B$9</f>
        <v>9.6992550000000008</v>
      </c>
      <c r="H159" s="1136">
        <f>'Resolución 130-2023-OS_CD'!H372*Factores!$B$9</f>
        <v>17.477960999999997</v>
      </c>
      <c r="I159" s="1136">
        <f>'Resolución 130-2023-OS_CD'!I372*Factores!$B$9</f>
        <v>17.034014999999997</v>
      </c>
      <c r="J159" s="1136">
        <f>'Resolución 130-2023-OS_CD'!J372*Factores!$B$9</f>
        <v>9.583442999999999</v>
      </c>
      <c r="K159" s="1136">
        <f>'Resolución 130-2023-OS_CD'!K372*Factores!$B$9</f>
        <v>19.466067000000002</v>
      </c>
      <c r="L159" s="1136">
        <f>'Resolución 130-2023-OS_CD'!L372*Factores!$B$9</f>
        <v>17.17878</v>
      </c>
      <c r="M159" s="1136">
        <f>'Resolución 130-2023-OS_CD'!M372*Factores!$B$9</f>
        <v>10.915281</v>
      </c>
      <c r="N159" s="1136">
        <f>'Resolución 130-2023-OS_CD'!N372*Factores!$B$9</f>
        <v>23.635298999999996</v>
      </c>
      <c r="O159" s="1136">
        <f>'Resolución 130-2023-OS_CD'!O372*Factores!$B$9</f>
        <v>23.74146</v>
      </c>
      <c r="P159" s="244">
        <v>6.34</v>
      </c>
      <c r="Q159" s="244">
        <v>10.76</v>
      </c>
      <c r="R159" s="244">
        <v>6.01</v>
      </c>
      <c r="S159" s="244">
        <v>12.2</v>
      </c>
      <c r="T159" s="244">
        <v>6.7</v>
      </c>
      <c r="U159" s="244">
        <v>14.74</v>
      </c>
      <c r="W159" s="244">
        <f t="shared" si="11"/>
        <v>1</v>
      </c>
      <c r="X159" s="244">
        <f t="shared" si="11"/>
        <v>1</v>
      </c>
      <c r="Y159" s="244">
        <f t="shared" si="12"/>
        <v>1</v>
      </c>
      <c r="Z159" s="244">
        <f t="shared" si="12"/>
        <v>1</v>
      </c>
      <c r="AA159" s="244">
        <f>+IF(T159=M159,0,1)</f>
        <v>1</v>
      </c>
      <c r="AB159" s="530">
        <f>+SUM(W155:AA159)</f>
        <v>25</v>
      </c>
      <c r="AE159" s="299">
        <f>+SUM(G155:O159)</f>
        <v>679.77783599999998</v>
      </c>
      <c r="AG159" s="784">
        <v>598.7299999999999</v>
      </c>
      <c r="AH159" s="784">
        <v>584.30060700000013</v>
      </c>
      <c r="AI159" s="244">
        <f t="shared" si="9"/>
        <v>-14.429392999999777</v>
      </c>
    </row>
    <row r="160" spans="2:35">
      <c r="B160" s="432"/>
      <c r="C160" s="432"/>
      <c r="D160" s="432"/>
      <c r="E160" s="432"/>
      <c r="F160" s="432"/>
      <c r="G160" s="432"/>
      <c r="H160" s="432"/>
      <c r="I160" s="733"/>
      <c r="J160" s="432"/>
      <c r="K160" s="432"/>
      <c r="L160" s="733"/>
      <c r="M160" s="432"/>
      <c r="N160" s="432"/>
      <c r="O160" s="733"/>
    </row>
    <row r="161" spans="2:15">
      <c r="B161" s="733"/>
      <c r="C161" s="733"/>
      <c r="D161" s="733"/>
      <c r="E161" s="733"/>
      <c r="F161" s="733"/>
      <c r="G161" s="733"/>
      <c r="H161" s="733"/>
      <c r="I161" s="733"/>
      <c r="J161" s="733"/>
      <c r="K161" s="733"/>
      <c r="L161" s="733"/>
      <c r="M161" s="733"/>
      <c r="N161" s="733"/>
      <c r="O161" s="733"/>
    </row>
    <row r="162" spans="2:15">
      <c r="B162" s="733"/>
      <c r="C162" s="733"/>
      <c r="D162" s="733"/>
      <c r="E162" s="733"/>
      <c r="F162" s="733"/>
      <c r="G162" s="733"/>
      <c r="H162" s="733"/>
      <c r="I162" s="733"/>
      <c r="J162" s="733"/>
      <c r="K162" s="733"/>
      <c r="L162" s="733"/>
      <c r="M162" s="733"/>
      <c r="N162" s="733"/>
      <c r="O162" s="733"/>
    </row>
    <row r="163" spans="2:15">
      <c r="B163" s="733"/>
      <c r="C163" s="733"/>
      <c r="D163" s="733"/>
      <c r="E163" s="733"/>
      <c r="F163" s="733"/>
      <c r="G163" s="733"/>
      <c r="H163" s="733"/>
      <c r="I163" s="733"/>
      <c r="J163" s="733"/>
      <c r="K163" s="733"/>
      <c r="L163" s="733"/>
      <c r="M163" s="733"/>
      <c r="N163" s="733"/>
      <c r="O163" s="733"/>
    </row>
  </sheetData>
  <mergeCells count="35">
    <mergeCell ref="B21:D21"/>
    <mergeCell ref="B22:D22"/>
    <mergeCell ref="B23:D23"/>
    <mergeCell ref="B20:D20"/>
    <mergeCell ref="B9:D9"/>
    <mergeCell ref="B10:D10"/>
    <mergeCell ref="B11:D11"/>
    <mergeCell ref="B12:D12"/>
    <mergeCell ref="B13:D13"/>
    <mergeCell ref="B14:D14"/>
    <mergeCell ref="B15:D15"/>
    <mergeCell ref="B16:D16"/>
    <mergeCell ref="B17:D17"/>
    <mergeCell ref="B18:D18"/>
    <mergeCell ref="B19:D19"/>
    <mergeCell ref="M152:O152"/>
    <mergeCell ref="B27:D27"/>
    <mergeCell ref="B28:D28"/>
    <mergeCell ref="B29:D29"/>
    <mergeCell ref="B30:D30"/>
    <mergeCell ref="B124:B125"/>
    <mergeCell ref="C124:C125"/>
    <mergeCell ref="D124:D125"/>
    <mergeCell ref="G124:G125"/>
    <mergeCell ref="B126:B130"/>
    <mergeCell ref="C126:C130"/>
    <mergeCell ref="D126:D128"/>
    <mergeCell ref="D129:D130"/>
    <mergeCell ref="E129:E130"/>
    <mergeCell ref="E126:E128"/>
    <mergeCell ref="B24:D24"/>
    <mergeCell ref="B25:D25"/>
    <mergeCell ref="B26:D26"/>
    <mergeCell ref="G152:I152"/>
    <mergeCell ref="J152:L152"/>
  </mergeCells>
  <conditionalFormatting sqref="AI1:AI1048576">
    <cfRule type="cellIs" dxfId="1" priority="1" operator="equal">
      <formula>0</formula>
    </cfRule>
  </conditionalFormatting>
  <pageMargins left="0.74803149606299213" right="0.74803149606299213" top="0.98425196850393704" bottom="0.98425196850393704" header="0.39370078740157483" footer="0.39370078740157483"/>
  <pageSetup scale="64" fitToHeight="0" orientation="portrait" r:id="rId1"/>
  <headerFooter alignWithMargins="0">
    <oddFooter>Página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6">
    <tabColor theme="7" tint="0.59999389629810485"/>
    <pageSetUpPr fitToPage="1"/>
  </sheetPr>
  <dimension ref="B1:CA177"/>
  <sheetViews>
    <sheetView showGridLines="0" zoomScale="70" zoomScaleNormal="70" workbookViewId="0">
      <selection activeCell="M19" sqref="M19"/>
    </sheetView>
  </sheetViews>
  <sheetFormatPr baseColWidth="10" defaultColWidth="11.42578125" defaultRowHeight="12.75"/>
  <cols>
    <col min="1" max="1" width="1.28515625" style="562" customWidth="1"/>
    <col min="2" max="2" width="12.28515625" style="560" customWidth="1"/>
    <col min="3" max="3" width="19.5703125" style="560" customWidth="1"/>
    <col min="4" max="4" width="22.5703125" style="560" bestFit="1" customWidth="1"/>
    <col min="5" max="5" width="21.28515625" style="560" customWidth="1"/>
    <col min="6" max="6" width="30.85546875" style="560" bestFit="1" customWidth="1"/>
    <col min="7" max="7" width="10" style="560" customWidth="1"/>
    <col min="8" max="8" width="15.28515625" style="560" bestFit="1" customWidth="1"/>
    <col min="9" max="9" width="8.140625" style="560" bestFit="1" customWidth="1"/>
    <col min="10" max="10" width="10.7109375" style="560" bestFit="1" customWidth="1"/>
    <col min="11" max="11" width="8.140625" style="560" bestFit="1" customWidth="1"/>
    <col min="12" max="12" width="30.85546875" style="560" bestFit="1" customWidth="1"/>
    <col min="13" max="13" width="9.140625" style="560" customWidth="1"/>
    <col min="14" max="14" width="15.5703125" style="560" customWidth="1"/>
    <col min="15" max="15" width="14.140625" style="560" customWidth="1"/>
    <col min="16" max="16" width="10.7109375" style="560" bestFit="1" customWidth="1"/>
    <col min="17" max="17" width="2.5703125" style="560" customWidth="1"/>
    <col min="18" max="61" width="11.42578125" style="560" hidden="1" customWidth="1"/>
    <col min="62" max="62" width="1.5703125" style="560" customWidth="1"/>
    <col min="63" max="63" width="6.7109375" style="562" customWidth="1"/>
    <col min="64" max="64" width="16.85546875" style="562" customWidth="1"/>
    <col min="65" max="65" width="19.140625" style="562" customWidth="1"/>
    <col min="66" max="66" width="11.42578125" style="562"/>
    <col min="67" max="67" width="15.85546875" style="562" customWidth="1"/>
    <col min="68" max="68" width="16.85546875" style="562" bestFit="1" customWidth="1"/>
    <col min="69" max="69" width="52.7109375" style="562" customWidth="1"/>
    <col min="70" max="70" width="24.85546875" style="562" bestFit="1" customWidth="1"/>
    <col min="71" max="71" width="9.140625" style="562" customWidth="1"/>
    <col min="72" max="74" width="11.42578125" style="562"/>
    <col min="75" max="76" width="0" style="562" hidden="1" customWidth="1"/>
    <col min="77" max="78" width="0" style="785" hidden="1" customWidth="1"/>
    <col min="79" max="79" width="0" style="562" hidden="1" customWidth="1"/>
    <col min="80" max="16384" width="11.42578125" style="562"/>
  </cols>
  <sheetData>
    <row r="1" spans="2:79">
      <c r="B1" s="559"/>
      <c r="BK1" s="561"/>
      <c r="BL1" s="561"/>
    </row>
    <row r="2" spans="2:79" ht="21">
      <c r="B2" s="324" t="s">
        <v>375</v>
      </c>
      <c r="C2" s="563"/>
      <c r="D2" s="563"/>
      <c r="E2" s="563"/>
      <c r="F2" s="563"/>
      <c r="G2" s="563"/>
      <c r="H2" s="563"/>
      <c r="I2" s="563"/>
      <c r="J2" s="563"/>
      <c r="K2" s="563"/>
      <c r="L2" s="563"/>
      <c r="M2" s="563"/>
      <c r="N2" s="563"/>
      <c r="O2" s="563"/>
      <c r="P2" s="563"/>
      <c r="BK2" s="561"/>
      <c r="BL2" s="561"/>
    </row>
    <row r="3" spans="2:79" ht="18.75">
      <c r="B3" s="325" t="str">
        <f>+'(3) Reposición'!B3</f>
        <v>Resolución Osinergmin N° 130-2023-OS/CD -MODIFICADA POR RESOLUCION OSINERGMIN N°166-20233-OS-CD</v>
      </c>
      <c r="C3" s="563"/>
      <c r="D3" s="563"/>
      <c r="E3" s="563"/>
      <c r="F3" s="563"/>
      <c r="G3" s="563"/>
      <c r="H3" s="563"/>
      <c r="I3" s="563"/>
      <c r="J3" s="563"/>
      <c r="K3" s="563"/>
      <c r="L3" s="563"/>
      <c r="M3" s="563"/>
      <c r="N3" s="563"/>
      <c r="O3" s="563"/>
      <c r="P3" s="563"/>
      <c r="BK3" s="561"/>
      <c r="BL3" s="561"/>
    </row>
    <row r="4" spans="2:79" ht="18.75">
      <c r="B4" s="325" t="str">
        <f>+Factores!A2</f>
        <v>Vigente a partir del 04/May/2025</v>
      </c>
      <c r="C4" s="563"/>
      <c r="D4" s="563"/>
      <c r="E4" s="563"/>
      <c r="F4" s="563"/>
      <c r="G4" s="563"/>
      <c r="H4" s="563"/>
      <c r="I4" s="563"/>
      <c r="J4" s="563"/>
      <c r="K4" s="563"/>
      <c r="L4" s="563"/>
      <c r="M4" s="563"/>
      <c r="N4" s="563"/>
      <c r="O4" s="563"/>
      <c r="P4" s="563"/>
      <c r="BK4" s="561"/>
      <c r="BL4" s="561"/>
    </row>
    <row r="5" spans="2:79">
      <c r="B5" s="326"/>
      <c r="C5" s="563"/>
      <c r="D5" s="563"/>
      <c r="E5" s="563"/>
      <c r="F5" s="563"/>
      <c r="G5" s="563"/>
      <c r="H5" s="563"/>
      <c r="I5" s="563"/>
      <c r="J5" s="563"/>
      <c r="K5" s="563"/>
      <c r="L5" s="563"/>
      <c r="M5" s="563"/>
      <c r="N5" s="563"/>
      <c r="O5" s="563"/>
      <c r="P5" s="563"/>
      <c r="BK5" s="561"/>
      <c r="BL5" s="561"/>
    </row>
    <row r="6" spans="2:79" ht="15.75">
      <c r="B6" s="434" t="s">
        <v>273</v>
      </c>
      <c r="C6" s="563"/>
      <c r="D6" s="435"/>
      <c r="E6" s="435"/>
      <c r="F6" s="435"/>
      <c r="G6" s="435"/>
      <c r="H6" s="435"/>
      <c r="I6" s="435"/>
      <c r="J6" s="563"/>
      <c r="K6" s="563"/>
      <c r="L6" s="563"/>
      <c r="M6" s="563"/>
      <c r="N6" s="563"/>
      <c r="O6" s="563"/>
      <c r="P6" s="563"/>
      <c r="BW6" s="783">
        <f>+SUM(G10:P39)</f>
        <v>164.91212299999987</v>
      </c>
      <c r="BY6" s="785">
        <v>156.84000000000003</v>
      </c>
      <c r="BZ6" s="785">
        <v>156.38103199999992</v>
      </c>
      <c r="CA6" s="562">
        <f>+BZ6-BY6</f>
        <v>-0.4589680000001124</v>
      </c>
    </row>
    <row r="7" spans="2:79" ht="15.75">
      <c r="B7" s="563"/>
      <c r="C7" s="563"/>
      <c r="D7" s="563"/>
      <c r="E7" s="563"/>
      <c r="F7" s="563"/>
      <c r="G7" s="563"/>
      <c r="H7" s="563"/>
      <c r="I7" s="1499" t="s">
        <v>274</v>
      </c>
      <c r="J7" s="1500"/>
      <c r="K7" s="1499" t="s">
        <v>275</v>
      </c>
      <c r="L7" s="1500"/>
      <c r="M7" s="1499" t="s">
        <v>276</v>
      </c>
      <c r="N7" s="1500"/>
      <c r="O7" s="1499" t="s">
        <v>277</v>
      </c>
      <c r="P7" s="1500"/>
      <c r="BK7" s="1191" t="s">
        <v>3</v>
      </c>
      <c r="BL7" s="1191" t="s">
        <v>4</v>
      </c>
      <c r="BM7" s="1191" t="s">
        <v>5</v>
      </c>
      <c r="BN7" s="1191" t="s">
        <v>6</v>
      </c>
      <c r="BO7" s="1191" t="s">
        <v>7</v>
      </c>
      <c r="BP7" s="1191" t="s">
        <v>46</v>
      </c>
      <c r="BQ7" s="1191" t="s">
        <v>47</v>
      </c>
      <c r="BR7" s="1191" t="s">
        <v>48</v>
      </c>
      <c r="BS7" s="1191" t="s">
        <v>92</v>
      </c>
    </row>
    <row r="8" spans="2:79" ht="31.5">
      <c r="B8" s="1179" t="s">
        <v>6</v>
      </c>
      <c r="C8" s="1180" t="s">
        <v>3</v>
      </c>
      <c r="D8" s="1179" t="s">
        <v>4</v>
      </c>
      <c r="E8" s="1179" t="s">
        <v>7</v>
      </c>
      <c r="F8" s="1179" t="s">
        <v>48</v>
      </c>
      <c r="G8" s="1017" t="s">
        <v>1</v>
      </c>
      <c r="H8" s="1017" t="s">
        <v>2</v>
      </c>
      <c r="I8" s="1165" t="s">
        <v>1</v>
      </c>
      <c r="J8" s="1165" t="s">
        <v>2</v>
      </c>
      <c r="K8" s="1165" t="s">
        <v>1</v>
      </c>
      <c r="L8" s="1165" t="s">
        <v>2</v>
      </c>
      <c r="M8" s="1165" t="s">
        <v>1</v>
      </c>
      <c r="N8" s="1165" t="s">
        <v>2</v>
      </c>
      <c r="O8" s="1165" t="s">
        <v>1</v>
      </c>
      <c r="P8" s="1165" t="s">
        <v>2</v>
      </c>
      <c r="BK8" s="1192"/>
      <c r="BL8" s="1192"/>
      <c r="BM8" s="1192" t="s">
        <v>8</v>
      </c>
      <c r="BN8" s="1192"/>
      <c r="BO8" s="1192" t="s">
        <v>85</v>
      </c>
      <c r="BP8" s="1193"/>
      <c r="BQ8" s="1192"/>
      <c r="BR8" s="1192" t="s">
        <v>50</v>
      </c>
      <c r="BS8" s="1192" t="s">
        <v>128</v>
      </c>
    </row>
    <row r="9" spans="2:79" ht="15.75">
      <c r="B9" s="1181"/>
      <c r="C9" s="1182"/>
      <c r="D9" s="1181"/>
      <c r="E9" s="1181" t="s">
        <v>85</v>
      </c>
      <c r="F9" s="1181" t="s">
        <v>271</v>
      </c>
      <c r="G9" s="1041" t="s">
        <v>241</v>
      </c>
      <c r="H9" s="1039" t="s">
        <v>242</v>
      </c>
      <c r="I9" s="1041" t="s">
        <v>241</v>
      </c>
      <c r="J9" s="1039" t="s">
        <v>242</v>
      </c>
      <c r="K9" s="1041" t="s">
        <v>241</v>
      </c>
      <c r="L9" s="1039" t="s">
        <v>242</v>
      </c>
      <c r="M9" s="1041" t="s">
        <v>241</v>
      </c>
      <c r="N9" s="1039" t="s">
        <v>242</v>
      </c>
      <c r="O9" s="1041" t="s">
        <v>241</v>
      </c>
      <c r="P9" s="1039" t="s">
        <v>242</v>
      </c>
      <c r="BK9" s="1194" t="s">
        <v>9</v>
      </c>
      <c r="BL9" s="1194" t="s">
        <v>51</v>
      </c>
      <c r="BM9" s="1194" t="s">
        <v>52</v>
      </c>
      <c r="BN9" s="1195" t="s">
        <v>11</v>
      </c>
      <c r="BO9" s="1196" t="s">
        <v>18</v>
      </c>
      <c r="BP9" s="1197" t="s">
        <v>53</v>
      </c>
      <c r="BQ9" s="1198" t="s">
        <v>54</v>
      </c>
      <c r="BR9" s="1198" t="s">
        <v>55</v>
      </c>
      <c r="BS9" s="1199">
        <f>'Resolución 130-2023-OS_CD'!AA380*Factores!$B$17</f>
        <v>0.65177600000000002</v>
      </c>
    </row>
    <row r="10" spans="2:79" ht="15">
      <c r="B10" s="1042" t="s">
        <v>11</v>
      </c>
      <c r="C10" s="1043" t="s">
        <v>9</v>
      </c>
      <c r="D10" s="1042" t="s">
        <v>10</v>
      </c>
      <c r="E10" s="1044" t="s">
        <v>12</v>
      </c>
      <c r="F10" s="1045" t="s">
        <v>62</v>
      </c>
      <c r="G10" s="1136">
        <f>'Resolución 130-2023-OS_CD'!G381*Factores!$B$17</f>
        <v>1.4981120000000001</v>
      </c>
      <c r="H10" s="1136">
        <f>'Resolución 130-2023-OS_CD'!H381*Factores!$B$17</f>
        <v>1.3813759999999999</v>
      </c>
      <c r="I10" s="1183"/>
      <c r="J10" s="1183"/>
      <c r="K10" s="1183"/>
      <c r="L10" s="1183"/>
      <c r="M10" s="1183"/>
      <c r="N10" s="1183"/>
      <c r="O10" s="1183"/>
      <c r="P10" s="1183"/>
      <c r="R10" s="560">
        <v>1.03</v>
      </c>
      <c r="S10" s="560">
        <v>0.99</v>
      </c>
      <c r="AC10" s="560">
        <f>+IF(R10=G10,0,1)</f>
        <v>1</v>
      </c>
      <c r="AD10" s="560">
        <f t="shared" ref="AD10:AN10" si="0">+IF(S10=H10,0,1)</f>
        <v>1</v>
      </c>
      <c r="AE10" s="560">
        <f t="shared" si="0"/>
        <v>0</v>
      </c>
      <c r="AF10" s="560">
        <f t="shared" si="0"/>
        <v>0</v>
      </c>
      <c r="AG10" s="560">
        <f t="shared" si="0"/>
        <v>0</v>
      </c>
      <c r="AH10" s="560">
        <f t="shared" si="0"/>
        <v>0</v>
      </c>
      <c r="AI10" s="560">
        <f t="shared" si="0"/>
        <v>0</v>
      </c>
      <c r="AJ10" s="560">
        <f t="shared" si="0"/>
        <v>0</v>
      </c>
      <c r="AK10" s="560">
        <f t="shared" si="0"/>
        <v>0</v>
      </c>
      <c r="AL10" s="560">
        <f>+IF(AA10=P10,0,1)</f>
        <v>0</v>
      </c>
      <c r="AN10" s="560">
        <f t="shared" si="0"/>
        <v>1</v>
      </c>
      <c r="BK10" s="1200"/>
      <c r="BL10" s="1200"/>
      <c r="BM10" s="1200"/>
      <c r="BN10" s="1200"/>
      <c r="BO10" s="1201"/>
      <c r="BP10" s="1202"/>
      <c r="BQ10" s="1198" t="s">
        <v>56</v>
      </c>
      <c r="BR10" s="1198" t="s">
        <v>57</v>
      </c>
      <c r="BS10" s="1199">
        <f>'Resolución 130-2023-OS_CD'!AA381*Factores!$B$17</f>
        <v>0.86579200000000001</v>
      </c>
    </row>
    <row r="11" spans="2:79" ht="30">
      <c r="B11" s="1047"/>
      <c r="C11" s="1048"/>
      <c r="D11" s="1047"/>
      <c r="E11" s="1049"/>
      <c r="F11" s="1045" t="s">
        <v>86</v>
      </c>
      <c r="G11" s="1184">
        <f>'Resolución 130-2023-OS_CD'!G382*Factores!$B$17</f>
        <v>0</v>
      </c>
      <c r="H11" s="1184">
        <f>'Resolución 130-2023-OS_CD'!H382*Factores!$B$17</f>
        <v>0</v>
      </c>
      <c r="I11" s="1136">
        <f>'Resolución 130-2023-OS_CD'!I382*Factores!$B$17</f>
        <v>1.1187199999999999</v>
      </c>
      <c r="J11" s="1136">
        <f>'Resolución 130-2023-OS_CD'!J382*Factores!$B$17</f>
        <v>1.001984</v>
      </c>
      <c r="K11" s="1136">
        <f>'Resolución 130-2023-OS_CD'!K382*Factores!$B$17</f>
        <v>1.1770879999999999</v>
      </c>
      <c r="L11" s="1136">
        <f>'Resolución 130-2023-OS_CD'!L382*Factores!$B$17</f>
        <v>1.0603520000000002</v>
      </c>
      <c r="M11" s="1136">
        <f>'Resolución 130-2023-OS_CD'!M382*Factores!$B$17</f>
        <v>1.4008319999999999</v>
      </c>
      <c r="N11" s="1136">
        <f>'Resolución 130-2023-OS_CD'!N382*Factores!$B$17</f>
        <v>1.2743679999999999</v>
      </c>
      <c r="O11" s="1136">
        <f>'Resolución 130-2023-OS_CD'!O382*Factores!$B$17</f>
        <v>1.4592000000000001</v>
      </c>
      <c r="P11" s="1136">
        <f>'Resolución 130-2023-OS_CD'!P382*Factores!$B$17</f>
        <v>1.3424639999999999</v>
      </c>
      <c r="T11" s="560">
        <v>0.76</v>
      </c>
      <c r="U11" s="560">
        <v>0.72</v>
      </c>
      <c r="V11" s="560">
        <v>0.81</v>
      </c>
      <c r="W11" s="560">
        <v>0.77</v>
      </c>
      <c r="X11" s="560">
        <v>0.97</v>
      </c>
      <c r="Y11" s="560">
        <v>0.93</v>
      </c>
      <c r="Z11" s="560">
        <v>1.01</v>
      </c>
      <c r="AA11" s="560">
        <v>0.98</v>
      </c>
      <c r="AC11" s="560">
        <f t="shared" ref="AC11:AC31" si="1">+IF(R11=G11,0,1)</f>
        <v>0</v>
      </c>
      <c r="AD11" s="560">
        <f t="shared" ref="AD11:AD38" si="2">+IF(S11=H11,0,1)</f>
        <v>0</v>
      </c>
      <c r="AE11" s="560">
        <f t="shared" ref="AE11:AE38" si="3">+IF(T11=I11,0,1)</f>
        <v>1</v>
      </c>
      <c r="AF11" s="560">
        <f t="shared" ref="AF11:AF38" si="4">+IF(U11=J11,0,1)</f>
        <v>1</v>
      </c>
      <c r="AG11" s="560">
        <f t="shared" ref="AG11:AG38" si="5">+IF(V11=K11,0,1)</f>
        <v>1</v>
      </c>
      <c r="AH11" s="560">
        <f t="shared" ref="AH11:AH38" si="6">+IF(W11=L11,0,1)</f>
        <v>1</v>
      </c>
      <c r="AI11" s="560">
        <f t="shared" ref="AI11:AI38" si="7">+IF(X11=M11,0,1)</f>
        <v>1</v>
      </c>
      <c r="AJ11" s="560">
        <f t="shared" ref="AJ11:AJ38" si="8">+IF(Y11=N11,0,1)</f>
        <v>1</v>
      </c>
      <c r="AK11" s="560">
        <f t="shared" ref="AK11:AK38" si="9">+IF(Z11=O11,0,1)</f>
        <v>1</v>
      </c>
      <c r="AL11" s="560">
        <f t="shared" ref="AL11:AL38" si="10">+IF(AA11=P11,0,1)</f>
        <v>1</v>
      </c>
      <c r="BK11" s="1203"/>
      <c r="BL11" s="1203"/>
      <c r="BM11" s="1203"/>
      <c r="BN11" s="1204"/>
      <c r="BO11" s="1201"/>
      <c r="BP11" s="1202"/>
      <c r="BQ11" s="1205" t="s">
        <v>265</v>
      </c>
      <c r="BR11" s="1198" t="s">
        <v>181</v>
      </c>
      <c r="BS11" s="1199">
        <f>'Resolución 130-2023-OS_CD'!AA382*Factores!$B$17</f>
        <v>1.0117119999999999</v>
      </c>
    </row>
    <row r="12" spans="2:79" ht="30">
      <c r="B12" s="1185"/>
      <c r="C12" s="1186"/>
      <c r="D12" s="1185"/>
      <c r="E12" s="1185"/>
      <c r="F12" s="1045" t="s">
        <v>237</v>
      </c>
      <c r="G12" s="1184">
        <f>'Resolución 130-2023-OS_CD'!G383*Factores!$B$17</f>
        <v>0</v>
      </c>
      <c r="H12" s="1184">
        <f>'Resolución 130-2023-OS_CD'!H383*Factores!$B$17</f>
        <v>0</v>
      </c>
      <c r="I12" s="1136">
        <f>'Resolución 130-2023-OS_CD'!I383*Factores!$B$17</f>
        <v>1.3424639999999999</v>
      </c>
      <c r="J12" s="1184">
        <f>'Resolución 130-2023-OS_CD'!J383*Factores!$B$17</f>
        <v>0</v>
      </c>
      <c r="K12" s="1136">
        <f>'Resolución 130-2023-OS_CD'!K383*Factores!$B$17</f>
        <v>1.41056</v>
      </c>
      <c r="L12" s="1184">
        <f>'Resolución 130-2023-OS_CD'!L383*Factores!$B$17</f>
        <v>0</v>
      </c>
      <c r="M12" s="1136">
        <f>'Resolución 130-2023-OS_CD'!M383*Factores!$B$17</f>
        <v>1.682944</v>
      </c>
      <c r="N12" s="1184">
        <f>'Resolución 130-2023-OS_CD'!N383*Factores!$B$17</f>
        <v>0</v>
      </c>
      <c r="O12" s="1136">
        <f>'Resolución 130-2023-OS_CD'!O383*Factores!$B$17</f>
        <v>1.7510399999999999</v>
      </c>
      <c r="P12" s="1184">
        <f>'Resolución 130-2023-OS_CD'!P383*Factores!$B$17</f>
        <v>0</v>
      </c>
      <c r="T12" s="560">
        <v>0.76</v>
      </c>
      <c r="V12" s="560">
        <v>0.81</v>
      </c>
      <c r="X12" s="560">
        <v>0.97</v>
      </c>
      <c r="Z12" s="560">
        <v>1.01</v>
      </c>
      <c r="AC12" s="560">
        <f t="shared" si="1"/>
        <v>0</v>
      </c>
      <c r="AD12" s="560">
        <f t="shared" si="2"/>
        <v>0</v>
      </c>
      <c r="AE12" s="560">
        <f t="shared" si="3"/>
        <v>1</v>
      </c>
      <c r="AF12" s="560">
        <f t="shared" si="4"/>
        <v>0</v>
      </c>
      <c r="AG12" s="560">
        <f t="shared" si="5"/>
        <v>1</v>
      </c>
      <c r="AH12" s="560">
        <f t="shared" si="6"/>
        <v>0</v>
      </c>
      <c r="AI12" s="560">
        <f t="shared" si="7"/>
        <v>1</v>
      </c>
      <c r="AJ12" s="560">
        <f t="shared" si="8"/>
        <v>0</v>
      </c>
      <c r="AK12" s="560">
        <f t="shared" si="9"/>
        <v>1</v>
      </c>
      <c r="AL12" s="560">
        <f t="shared" si="10"/>
        <v>0</v>
      </c>
      <c r="BK12" s="1203"/>
      <c r="BL12" s="1203"/>
      <c r="BM12" s="1203"/>
      <c r="BN12" s="1204"/>
      <c r="BO12" s="1201"/>
      <c r="BP12" s="1202"/>
      <c r="BQ12" s="1205" t="s">
        <v>266</v>
      </c>
      <c r="BR12" s="1198" t="s">
        <v>181</v>
      </c>
      <c r="BS12" s="1199">
        <f>'Resolución 130-2023-OS_CD'!AA383*Factores!$B$17</f>
        <v>1.0700800000000001</v>
      </c>
    </row>
    <row r="13" spans="2:79" ht="30">
      <c r="B13" s="1047"/>
      <c r="C13" s="1048"/>
      <c r="D13" s="1047"/>
      <c r="E13" s="1049"/>
      <c r="F13" s="1045" t="s">
        <v>87</v>
      </c>
      <c r="G13" s="1184">
        <f>'Resolución 130-2023-OS_CD'!G384*Factores!$B$17</f>
        <v>0</v>
      </c>
      <c r="H13" s="1184">
        <f>'Resolución 130-2023-OS_CD'!H384*Factores!$B$17</f>
        <v>0</v>
      </c>
      <c r="I13" s="1136">
        <f>'Resolución 130-2023-OS_CD'!I384*Factores!$B$17</f>
        <v>1.1187199999999999</v>
      </c>
      <c r="J13" s="1136">
        <f>'Resolución 130-2023-OS_CD'!J384*Factores!$B$17</f>
        <v>1.001984</v>
      </c>
      <c r="K13" s="1136">
        <f>'Resolución 130-2023-OS_CD'!K384*Factores!$B$17</f>
        <v>1.1770879999999999</v>
      </c>
      <c r="L13" s="1136">
        <f>'Resolución 130-2023-OS_CD'!L384*Factores!$B$17</f>
        <v>1.0603520000000002</v>
      </c>
      <c r="M13" s="1136">
        <f>'Resolución 130-2023-OS_CD'!M384*Factores!$B$17</f>
        <v>1.4008319999999999</v>
      </c>
      <c r="N13" s="1136">
        <f>'Resolución 130-2023-OS_CD'!N384*Factores!$B$17</f>
        <v>1.2743679999999999</v>
      </c>
      <c r="O13" s="1136">
        <f>'Resolución 130-2023-OS_CD'!O384*Factores!$B$17</f>
        <v>1.4592000000000001</v>
      </c>
      <c r="P13" s="1136">
        <f>'Resolución 130-2023-OS_CD'!P384*Factores!$B$17</f>
        <v>1.3424639999999999</v>
      </c>
      <c r="T13" s="560">
        <v>0.76</v>
      </c>
      <c r="U13" s="560">
        <v>0.72</v>
      </c>
      <c r="V13" s="560">
        <v>0.81</v>
      </c>
      <c r="W13" s="560">
        <v>0.77</v>
      </c>
      <c r="X13" s="560">
        <v>0.97</v>
      </c>
      <c r="Y13" s="560">
        <v>0.93</v>
      </c>
      <c r="Z13" s="560">
        <v>1.01</v>
      </c>
      <c r="AA13" s="560">
        <v>0.98</v>
      </c>
      <c r="AC13" s="560">
        <f t="shared" si="1"/>
        <v>0</v>
      </c>
      <c r="AD13" s="560">
        <f t="shared" si="2"/>
        <v>0</v>
      </c>
      <c r="AE13" s="560">
        <f t="shared" si="3"/>
        <v>1</v>
      </c>
      <c r="AF13" s="560">
        <f t="shared" si="4"/>
        <v>1</v>
      </c>
      <c r="AG13" s="560">
        <f t="shared" si="5"/>
        <v>1</v>
      </c>
      <c r="AH13" s="560">
        <f t="shared" si="6"/>
        <v>1</v>
      </c>
      <c r="AI13" s="560">
        <f t="shared" si="7"/>
        <v>1</v>
      </c>
      <c r="AJ13" s="560">
        <f t="shared" si="8"/>
        <v>1</v>
      </c>
      <c r="AK13" s="560">
        <f t="shared" si="9"/>
        <v>1</v>
      </c>
      <c r="AL13" s="560">
        <f t="shared" si="10"/>
        <v>1</v>
      </c>
      <c r="BK13" s="1203"/>
      <c r="BL13" s="1203"/>
      <c r="BM13" s="1203"/>
      <c r="BN13" s="1204"/>
      <c r="BO13" s="1201"/>
      <c r="BP13" s="1202"/>
      <c r="BQ13" s="1205" t="s">
        <v>268</v>
      </c>
      <c r="BR13" s="1198" t="s">
        <v>181</v>
      </c>
      <c r="BS13" s="1199">
        <f>'Resolución 130-2023-OS_CD'!AA384*Factores!$B$17</f>
        <v>1.26464</v>
      </c>
    </row>
    <row r="14" spans="2:79" ht="30">
      <c r="B14" s="1185"/>
      <c r="C14" s="1186"/>
      <c r="D14" s="1185"/>
      <c r="E14" s="1185"/>
      <c r="F14" s="1045" t="s">
        <v>238</v>
      </c>
      <c r="G14" s="1184">
        <f>'Resolución 130-2023-OS_CD'!G385*Factores!$B$17</f>
        <v>0</v>
      </c>
      <c r="H14" s="1184">
        <f>'Resolución 130-2023-OS_CD'!H385*Factores!$B$17</f>
        <v>0</v>
      </c>
      <c r="I14" s="1136">
        <f>'Resolución 130-2023-OS_CD'!I385*Factores!$B$17</f>
        <v>1.3424639999999999</v>
      </c>
      <c r="J14" s="1184">
        <f>'Resolución 130-2023-OS_CD'!J385*Factores!$B$17</f>
        <v>0</v>
      </c>
      <c r="K14" s="1136">
        <f>'Resolución 130-2023-OS_CD'!K385*Factores!$B$17</f>
        <v>1.41056</v>
      </c>
      <c r="L14" s="1184">
        <f>'Resolución 130-2023-OS_CD'!L385*Factores!$B$17</f>
        <v>0</v>
      </c>
      <c r="M14" s="1136">
        <f>'Resolución 130-2023-OS_CD'!M385*Factores!$B$17</f>
        <v>1.682944</v>
      </c>
      <c r="N14" s="1184">
        <f>'Resolución 130-2023-OS_CD'!N385*Factores!$B$17</f>
        <v>0</v>
      </c>
      <c r="O14" s="1136">
        <f>'Resolución 130-2023-OS_CD'!O385*Factores!$B$17</f>
        <v>1.7510399999999999</v>
      </c>
      <c r="P14" s="1184">
        <f>'Resolución 130-2023-OS_CD'!P385*Factores!$B$17</f>
        <v>0</v>
      </c>
      <c r="T14" s="560">
        <v>0.76</v>
      </c>
      <c r="V14" s="560">
        <v>0.81</v>
      </c>
      <c r="X14" s="560">
        <v>0.97</v>
      </c>
      <c r="Z14" s="560">
        <v>1.01</v>
      </c>
      <c r="AC14" s="560">
        <f t="shared" si="1"/>
        <v>0</v>
      </c>
      <c r="AD14" s="560">
        <f t="shared" si="2"/>
        <v>0</v>
      </c>
      <c r="AE14" s="560">
        <f t="shared" si="3"/>
        <v>1</v>
      </c>
      <c r="AF14" s="560">
        <f t="shared" si="4"/>
        <v>0</v>
      </c>
      <c r="AG14" s="560">
        <f t="shared" si="5"/>
        <v>1</v>
      </c>
      <c r="AH14" s="560">
        <f t="shared" si="6"/>
        <v>0</v>
      </c>
      <c r="AI14" s="560">
        <f t="shared" si="7"/>
        <v>1</v>
      </c>
      <c r="AJ14" s="560">
        <f t="shared" si="8"/>
        <v>0</v>
      </c>
      <c r="AK14" s="560">
        <f t="shared" si="9"/>
        <v>1</v>
      </c>
      <c r="AL14" s="560">
        <f t="shared" si="10"/>
        <v>0</v>
      </c>
      <c r="BK14" s="1203"/>
      <c r="BL14" s="1203"/>
      <c r="BM14" s="1203"/>
      <c r="BN14" s="1204"/>
      <c r="BO14" s="1201"/>
      <c r="BP14" s="1202"/>
      <c r="BQ14" s="1205" t="s">
        <v>267</v>
      </c>
      <c r="BR14" s="1198" t="s">
        <v>181</v>
      </c>
      <c r="BS14" s="1199">
        <f>'Resolución 130-2023-OS_CD'!AA385*Factores!$B$17</f>
        <v>1.3230080000000002</v>
      </c>
    </row>
    <row r="15" spans="2:79" ht="15">
      <c r="B15" s="1185"/>
      <c r="C15" s="1186"/>
      <c r="D15" s="1185"/>
      <c r="E15" s="1185"/>
      <c r="F15" s="1045" t="s">
        <v>423</v>
      </c>
      <c r="G15" s="1136">
        <f>'Resolución 130-2023-OS_CD'!G386*Factores!$B$17</f>
        <v>1.4494720000000001</v>
      </c>
      <c r="H15" s="1136">
        <f>'Resolución 130-2023-OS_CD'!H386*Factores!$B$17</f>
        <v>1.3327360000000001</v>
      </c>
      <c r="I15" s="1183"/>
      <c r="J15" s="1183"/>
      <c r="K15" s="1183"/>
      <c r="L15" s="1183"/>
      <c r="M15" s="1183"/>
      <c r="N15" s="1183"/>
      <c r="O15" s="1183"/>
      <c r="P15" s="1183"/>
      <c r="R15" s="560">
        <v>0.5</v>
      </c>
      <c r="S15" s="560">
        <v>0.44</v>
      </c>
      <c r="AC15" s="560">
        <f t="shared" si="1"/>
        <v>1</v>
      </c>
      <c r="AD15" s="560">
        <f t="shared" si="2"/>
        <v>1</v>
      </c>
      <c r="AE15" s="560">
        <f t="shared" si="3"/>
        <v>0</v>
      </c>
      <c r="AF15" s="560">
        <f t="shared" si="4"/>
        <v>0</v>
      </c>
      <c r="AG15" s="560">
        <f t="shared" si="5"/>
        <v>0</v>
      </c>
      <c r="AH15" s="560">
        <f t="shared" si="6"/>
        <v>0</v>
      </c>
      <c r="AI15" s="560">
        <f t="shared" si="7"/>
        <v>0</v>
      </c>
      <c r="AJ15" s="560">
        <f t="shared" si="8"/>
        <v>0</v>
      </c>
      <c r="AK15" s="560">
        <f t="shared" si="9"/>
        <v>0</v>
      </c>
      <c r="AL15" s="560">
        <f t="shared" si="10"/>
        <v>0</v>
      </c>
      <c r="BK15" s="1203"/>
      <c r="BL15" s="1203"/>
      <c r="BM15" s="1203"/>
      <c r="BN15" s="1204"/>
      <c r="BO15" s="1201"/>
      <c r="BP15" s="1202"/>
      <c r="BQ15" s="1198" t="s">
        <v>61</v>
      </c>
      <c r="BR15" s="1198" t="s">
        <v>62</v>
      </c>
      <c r="BS15" s="1199">
        <f>'Resolución 130-2023-OS_CD'!AA386*Factores!$B$17</f>
        <v>1.3813759999999999</v>
      </c>
    </row>
    <row r="16" spans="2:79" ht="15">
      <c r="B16" s="1185"/>
      <c r="C16" s="1186"/>
      <c r="D16" s="1185"/>
      <c r="E16" s="1185"/>
      <c r="F16" s="1045" t="s">
        <v>443</v>
      </c>
      <c r="G16" s="1136">
        <f>'Resolución 130-2023-OS_CD'!G387*Factores!$B$17</f>
        <v>1.4494720000000001</v>
      </c>
      <c r="H16" s="1136">
        <f>'Resolución 130-2023-OS_CD'!H387*Factores!$B$17</f>
        <v>1.3327360000000001</v>
      </c>
      <c r="I16" s="1183"/>
      <c r="J16" s="1183"/>
      <c r="K16" s="1183"/>
      <c r="L16" s="1183"/>
      <c r="M16" s="1183"/>
      <c r="N16" s="1183"/>
      <c r="O16" s="1183"/>
      <c r="P16" s="1183"/>
      <c r="R16" s="560">
        <v>1.03</v>
      </c>
      <c r="S16" s="560">
        <v>0.99</v>
      </c>
      <c r="AC16" s="560">
        <f t="shared" si="1"/>
        <v>1</v>
      </c>
      <c r="AD16" s="560">
        <f t="shared" si="2"/>
        <v>1</v>
      </c>
      <c r="AE16" s="560">
        <f t="shared" si="3"/>
        <v>0</v>
      </c>
      <c r="AF16" s="560">
        <f t="shared" si="4"/>
        <v>0</v>
      </c>
      <c r="AG16" s="560">
        <f t="shared" si="5"/>
        <v>0</v>
      </c>
      <c r="AH16" s="560">
        <f t="shared" si="6"/>
        <v>0</v>
      </c>
      <c r="AI16" s="560">
        <f t="shared" si="7"/>
        <v>0</v>
      </c>
      <c r="AJ16" s="560">
        <f t="shared" si="8"/>
        <v>0</v>
      </c>
      <c r="AK16" s="560">
        <f t="shared" si="9"/>
        <v>0</v>
      </c>
      <c r="AL16" s="560">
        <f t="shared" si="10"/>
        <v>0</v>
      </c>
      <c r="BK16" s="1200"/>
      <c r="BL16" s="1200"/>
      <c r="BM16" s="1200"/>
      <c r="BN16" s="1200"/>
      <c r="BO16" s="1206"/>
      <c r="BP16" s="1207"/>
      <c r="BQ16" s="1198" t="s">
        <v>61</v>
      </c>
      <c r="BR16" s="1198" t="s">
        <v>423</v>
      </c>
      <c r="BS16" s="1199">
        <f>'Resolución 130-2023-OS_CD'!AA387*Factores!$B$17</f>
        <v>1.3230080000000002</v>
      </c>
    </row>
    <row r="17" spans="2:71" ht="15">
      <c r="B17" s="1047"/>
      <c r="C17" s="1048"/>
      <c r="D17" s="1058"/>
      <c r="E17" s="1140"/>
      <c r="F17" s="1045" t="s">
        <v>55</v>
      </c>
      <c r="G17" s="1136">
        <f>'Resolución 130-2023-OS_CD'!G388*Factores!$B$17</f>
        <v>0.71987199999999996</v>
      </c>
      <c r="H17" s="1136">
        <f>'Resolución 130-2023-OS_CD'!H388*Factores!$B$17</f>
        <v>0.60313600000000001</v>
      </c>
      <c r="I17" s="1183"/>
      <c r="J17" s="1183"/>
      <c r="K17" s="1183"/>
      <c r="L17" s="1183"/>
      <c r="M17" s="1183"/>
      <c r="N17" s="1183"/>
      <c r="O17" s="1183"/>
      <c r="P17" s="1183"/>
      <c r="T17" s="560">
        <v>0.76</v>
      </c>
      <c r="U17" s="560">
        <v>0.72</v>
      </c>
      <c r="V17" s="560">
        <v>0.81</v>
      </c>
      <c r="W17" s="560">
        <v>0.77</v>
      </c>
      <c r="X17" s="560">
        <v>0.97</v>
      </c>
      <c r="Y17" s="560">
        <v>0.93</v>
      </c>
      <c r="Z17" s="560">
        <v>1.01</v>
      </c>
      <c r="AA17" s="560">
        <v>0.98</v>
      </c>
      <c r="AC17" s="560">
        <f t="shared" si="1"/>
        <v>1</v>
      </c>
      <c r="AD17" s="560">
        <f t="shared" si="2"/>
        <v>1</v>
      </c>
      <c r="AE17" s="560">
        <f t="shared" si="3"/>
        <v>1</v>
      </c>
      <c r="AF17" s="560">
        <f t="shared" si="4"/>
        <v>1</v>
      </c>
      <c r="AG17" s="560">
        <f t="shared" si="5"/>
        <v>1</v>
      </c>
      <c r="AH17" s="560">
        <f t="shared" si="6"/>
        <v>1</v>
      </c>
      <c r="AI17" s="560">
        <f t="shared" si="7"/>
        <v>1</v>
      </c>
      <c r="AJ17" s="560">
        <f t="shared" si="8"/>
        <v>1</v>
      </c>
      <c r="AK17" s="560">
        <f t="shared" si="9"/>
        <v>1</v>
      </c>
      <c r="AL17" s="560">
        <f t="shared" si="10"/>
        <v>1</v>
      </c>
      <c r="BJ17" s="436"/>
      <c r="BK17" s="1200"/>
      <c r="BL17" s="1200"/>
      <c r="BM17" s="1200"/>
      <c r="BN17" s="1200"/>
      <c r="BO17" s="1206"/>
      <c r="BP17" s="1208"/>
      <c r="BQ17" s="1205" t="s">
        <v>442</v>
      </c>
      <c r="BR17" s="1198" t="s">
        <v>428</v>
      </c>
      <c r="BS17" s="1199">
        <f>'Resolución 130-2023-OS_CD'!AA388*Factores!$B$17</f>
        <v>1.3230080000000002</v>
      </c>
    </row>
    <row r="18" spans="2:71" ht="15">
      <c r="B18" s="1047"/>
      <c r="C18" s="1048"/>
      <c r="D18" s="1042" t="s">
        <v>13</v>
      </c>
      <c r="E18" s="1044" t="s">
        <v>14</v>
      </c>
      <c r="F18" s="1045" t="s">
        <v>62</v>
      </c>
      <c r="G18" s="1136">
        <f>'Resolución 130-2023-OS_CD'!G389*Factores!$B$17</f>
        <v>1.4981120000000001</v>
      </c>
      <c r="H18" s="1136">
        <f>'Resolución 130-2023-OS_CD'!H389*Factores!$B$17</f>
        <v>1.3813759999999999</v>
      </c>
      <c r="I18" s="1183"/>
      <c r="J18" s="1183"/>
      <c r="K18" s="1183"/>
      <c r="L18" s="1183"/>
      <c r="M18" s="1183"/>
      <c r="N18" s="1183"/>
      <c r="O18" s="1183"/>
      <c r="P18" s="1183"/>
      <c r="T18" s="560">
        <v>0.76</v>
      </c>
      <c r="U18" s="560">
        <v>0.72</v>
      </c>
      <c r="V18" s="560">
        <v>0.81</v>
      </c>
      <c r="W18" s="560">
        <v>0.77</v>
      </c>
      <c r="X18" s="560">
        <v>0.97</v>
      </c>
      <c r="Y18" s="560">
        <v>0.93</v>
      </c>
      <c r="Z18" s="560">
        <v>1.01</v>
      </c>
      <c r="AA18" s="560">
        <v>0.98</v>
      </c>
      <c r="AC18" s="560">
        <f t="shared" si="1"/>
        <v>1</v>
      </c>
      <c r="AD18" s="560">
        <f t="shared" si="2"/>
        <v>1</v>
      </c>
      <c r="AE18" s="560">
        <f t="shared" si="3"/>
        <v>1</v>
      </c>
      <c r="AF18" s="560">
        <f t="shared" si="4"/>
        <v>1</v>
      </c>
      <c r="AG18" s="560">
        <f t="shared" si="5"/>
        <v>1</v>
      </c>
      <c r="AH18" s="560">
        <f t="shared" si="6"/>
        <v>1</v>
      </c>
      <c r="AI18" s="560">
        <f t="shared" si="7"/>
        <v>1</v>
      </c>
      <c r="AJ18" s="560">
        <f t="shared" si="8"/>
        <v>1</v>
      </c>
      <c r="AK18" s="560">
        <f t="shared" si="9"/>
        <v>1</v>
      </c>
      <c r="AL18" s="560">
        <f t="shared" si="10"/>
        <v>1</v>
      </c>
      <c r="BJ18" s="436"/>
      <c r="BK18" s="1203"/>
      <c r="BL18" s="1203"/>
      <c r="BM18" s="1203"/>
      <c r="BN18" s="1204"/>
      <c r="BO18" s="1209"/>
      <c r="BP18" s="1202" t="s">
        <v>2</v>
      </c>
      <c r="BQ18" s="1198" t="s">
        <v>54</v>
      </c>
      <c r="BR18" s="1198" t="s">
        <v>55</v>
      </c>
      <c r="BS18" s="1199">
        <f>'Resolución 130-2023-OS_CD'!AA389*Factores!$B$17</f>
        <v>0.54476800000000003</v>
      </c>
    </row>
    <row r="19" spans="2:71" ht="15">
      <c r="B19" s="1047"/>
      <c r="C19" s="1048"/>
      <c r="D19" s="1047"/>
      <c r="E19" s="1049"/>
      <c r="F19" s="1045" t="s">
        <v>86</v>
      </c>
      <c r="G19" s="1184">
        <f>'Resolución 130-2023-OS_CD'!G390*Factores!$B$17</f>
        <v>0</v>
      </c>
      <c r="H19" s="1184">
        <f>'Resolución 130-2023-OS_CD'!H390*Factores!$B$17</f>
        <v>0</v>
      </c>
      <c r="I19" s="1187">
        <f>'Resolución 130-2023-OS_CD'!I390*Factores!$B$17</f>
        <v>1.1187199999999999</v>
      </c>
      <c r="J19" s="1136">
        <f>'Resolución 130-2023-OS_CD'!J390*Factores!$B$17</f>
        <v>1.001984</v>
      </c>
      <c r="K19" s="1136">
        <f>'Resolución 130-2023-OS_CD'!K390*Factores!$B$17</f>
        <v>1.1770879999999999</v>
      </c>
      <c r="L19" s="1136">
        <f>'Resolución 130-2023-OS_CD'!L390*Factores!$B$17</f>
        <v>1.0603520000000002</v>
      </c>
      <c r="M19" s="1136">
        <f>'Resolución 130-2023-OS_CD'!M390*Factores!$B$17</f>
        <v>1.4008319999999999</v>
      </c>
      <c r="N19" s="1136">
        <f>'Resolución 130-2023-OS_CD'!N390*Factores!$B$17</f>
        <v>1.2743679999999999</v>
      </c>
      <c r="O19" s="1136">
        <f>'Resolución 130-2023-OS_CD'!O390*Factores!$B$17</f>
        <v>1.4592000000000001</v>
      </c>
      <c r="P19" s="1136">
        <f>'Resolución 130-2023-OS_CD'!P390*Factores!$B$17</f>
        <v>1.3424639999999999</v>
      </c>
      <c r="R19" s="560">
        <v>0.5</v>
      </c>
      <c r="S19" s="560">
        <v>0.44</v>
      </c>
      <c r="AC19" s="560">
        <f t="shared" si="1"/>
        <v>1</v>
      </c>
      <c r="AD19" s="560">
        <f t="shared" si="2"/>
        <v>1</v>
      </c>
      <c r="AE19" s="560">
        <f t="shared" si="3"/>
        <v>1</v>
      </c>
      <c r="AF19" s="560">
        <f t="shared" si="4"/>
        <v>1</v>
      </c>
      <c r="AG19" s="560">
        <f t="shared" si="5"/>
        <v>1</v>
      </c>
      <c r="AH19" s="560">
        <f t="shared" si="6"/>
        <v>1</v>
      </c>
      <c r="AI19" s="560">
        <f t="shared" si="7"/>
        <v>1</v>
      </c>
      <c r="AJ19" s="560">
        <f t="shared" si="8"/>
        <v>1</v>
      </c>
      <c r="AK19" s="560">
        <f t="shared" si="9"/>
        <v>1</v>
      </c>
      <c r="AL19" s="560">
        <f t="shared" si="10"/>
        <v>1</v>
      </c>
      <c r="BK19" s="1203"/>
      <c r="BL19" s="1203"/>
      <c r="BM19" s="1203"/>
      <c r="BN19" s="1204"/>
      <c r="BO19" s="1209"/>
      <c r="BP19" s="1202"/>
      <c r="BQ19" s="1198" t="s">
        <v>56</v>
      </c>
      <c r="BR19" s="1198" t="s">
        <v>57</v>
      </c>
      <c r="BS19" s="1199">
        <f>'Resolución 130-2023-OS_CD'!AA390*Factores!$B$17</f>
        <v>0.75878400000000001</v>
      </c>
    </row>
    <row r="20" spans="2:71" ht="30">
      <c r="B20" s="1047"/>
      <c r="C20" s="1048"/>
      <c r="D20" s="1047"/>
      <c r="E20" s="1049"/>
      <c r="F20" s="1045" t="s">
        <v>87</v>
      </c>
      <c r="G20" s="1184">
        <f>'Resolución 130-2023-OS_CD'!G391*Factores!$B$17</f>
        <v>0</v>
      </c>
      <c r="H20" s="1184">
        <f>'Resolución 130-2023-OS_CD'!H391*Factores!$B$17</f>
        <v>0</v>
      </c>
      <c r="I20" s="1187">
        <f>'Resolución 130-2023-OS_CD'!I391*Factores!$B$17</f>
        <v>1.1187199999999999</v>
      </c>
      <c r="J20" s="1136">
        <f>'Resolución 130-2023-OS_CD'!J391*Factores!$B$17</f>
        <v>1.001984</v>
      </c>
      <c r="K20" s="1136">
        <f>'Resolución 130-2023-OS_CD'!K391*Factores!$B$17</f>
        <v>1.1770879999999999</v>
      </c>
      <c r="L20" s="1136">
        <f>'Resolución 130-2023-OS_CD'!L391*Factores!$B$17</f>
        <v>1.0603520000000002</v>
      </c>
      <c r="M20" s="1136">
        <f>'Resolución 130-2023-OS_CD'!M391*Factores!$B$17</f>
        <v>1.4008319999999999</v>
      </c>
      <c r="N20" s="1136">
        <f>'Resolución 130-2023-OS_CD'!N391*Factores!$B$17</f>
        <v>1.2743679999999999</v>
      </c>
      <c r="O20" s="1136">
        <f>'Resolución 130-2023-OS_CD'!O391*Factores!$B$17</f>
        <v>1.4592000000000001</v>
      </c>
      <c r="P20" s="1136">
        <f>'Resolución 130-2023-OS_CD'!P391*Factores!$B$17</f>
        <v>1.3424639999999999</v>
      </c>
      <c r="R20" s="560">
        <v>1.96</v>
      </c>
      <c r="S20" s="560">
        <v>1.92</v>
      </c>
      <c r="AC20" s="560">
        <f t="shared" si="1"/>
        <v>1</v>
      </c>
      <c r="AD20" s="560">
        <f t="shared" si="2"/>
        <v>1</v>
      </c>
      <c r="AE20" s="560">
        <f t="shared" si="3"/>
        <v>1</v>
      </c>
      <c r="AF20" s="560">
        <f t="shared" si="4"/>
        <v>1</v>
      </c>
      <c r="AG20" s="560">
        <f t="shared" si="5"/>
        <v>1</v>
      </c>
      <c r="AH20" s="560">
        <f t="shared" si="6"/>
        <v>1</v>
      </c>
      <c r="AI20" s="560">
        <f t="shared" si="7"/>
        <v>1</v>
      </c>
      <c r="AJ20" s="560">
        <f t="shared" si="8"/>
        <v>1</v>
      </c>
      <c r="AK20" s="560">
        <f t="shared" si="9"/>
        <v>1</v>
      </c>
      <c r="AL20" s="560">
        <f t="shared" si="10"/>
        <v>1</v>
      </c>
      <c r="BK20" s="1203"/>
      <c r="BL20" s="1203"/>
      <c r="BM20" s="1203"/>
      <c r="BN20" s="1204"/>
      <c r="BO20" s="1209"/>
      <c r="BP20" s="1202"/>
      <c r="BQ20" s="1205" t="s">
        <v>265</v>
      </c>
      <c r="BR20" s="1198" t="s">
        <v>181</v>
      </c>
      <c r="BS20" s="1199">
        <f>'Resolución 130-2023-OS_CD'!AA391*Factores!$B$17</f>
        <v>0.90470400000000006</v>
      </c>
    </row>
    <row r="21" spans="2:71" ht="30">
      <c r="B21" s="1047"/>
      <c r="C21" s="1048"/>
      <c r="D21" s="1047"/>
      <c r="E21" s="1049"/>
      <c r="F21" s="1045" t="s">
        <v>423</v>
      </c>
      <c r="G21" s="1136">
        <f>'Resolución 130-2023-OS_CD'!G392*Factores!$B$17</f>
        <v>1.4494720000000001</v>
      </c>
      <c r="H21" s="1136">
        <f>'Resolución 130-2023-OS_CD'!H392*Factores!$B$17</f>
        <v>1.3327360000000001</v>
      </c>
      <c r="I21" s="1183"/>
      <c r="J21" s="1183"/>
      <c r="K21" s="1183"/>
      <c r="L21" s="1183"/>
      <c r="M21" s="1183"/>
      <c r="N21" s="1183"/>
      <c r="O21" s="1183"/>
      <c r="P21" s="1183"/>
      <c r="T21" s="560">
        <v>0.98</v>
      </c>
      <c r="U21" s="560">
        <v>0.95</v>
      </c>
      <c r="V21" s="560">
        <v>0.98</v>
      </c>
      <c r="W21" s="560">
        <v>0.95</v>
      </c>
      <c r="X21" s="560">
        <v>1.1000000000000001</v>
      </c>
      <c r="Y21" s="560">
        <v>1.06</v>
      </c>
      <c r="Z21" s="560">
        <v>1.1000000000000001</v>
      </c>
      <c r="AA21" s="560">
        <v>1.06</v>
      </c>
      <c r="AC21" s="560">
        <f t="shared" si="1"/>
        <v>1</v>
      </c>
      <c r="AD21" s="560">
        <f t="shared" si="2"/>
        <v>1</v>
      </c>
      <c r="AE21" s="560">
        <f t="shared" si="3"/>
        <v>1</v>
      </c>
      <c r="AF21" s="560">
        <f t="shared" si="4"/>
        <v>1</v>
      </c>
      <c r="AG21" s="560">
        <f t="shared" si="5"/>
        <v>1</v>
      </c>
      <c r="AH21" s="560">
        <f t="shared" si="6"/>
        <v>1</v>
      </c>
      <c r="AI21" s="560">
        <f t="shared" si="7"/>
        <v>1</v>
      </c>
      <c r="AJ21" s="560">
        <f t="shared" si="8"/>
        <v>1</v>
      </c>
      <c r="AK21" s="560">
        <f t="shared" si="9"/>
        <v>1</v>
      </c>
      <c r="AL21" s="560">
        <f t="shared" si="10"/>
        <v>1</v>
      </c>
      <c r="BK21" s="1203"/>
      <c r="BL21" s="1203"/>
      <c r="BM21" s="1203"/>
      <c r="BN21" s="1204"/>
      <c r="BO21" s="1209"/>
      <c r="BP21" s="1202"/>
      <c r="BQ21" s="1205" t="s">
        <v>266</v>
      </c>
      <c r="BR21" s="1198" t="s">
        <v>181</v>
      </c>
      <c r="BS21" s="1199">
        <f>'Resolución 130-2023-OS_CD'!AA392*Factores!$B$17</f>
        <v>0.96307200000000004</v>
      </c>
    </row>
    <row r="22" spans="2:71" ht="30">
      <c r="B22" s="1047"/>
      <c r="C22" s="1048"/>
      <c r="D22" s="1047"/>
      <c r="E22" s="1049"/>
      <c r="F22" s="1045" t="s">
        <v>443</v>
      </c>
      <c r="G22" s="1136">
        <f>'Resolución 130-2023-OS_CD'!G393*Factores!$B$17</f>
        <v>1.4494720000000001</v>
      </c>
      <c r="H22" s="1136">
        <f>'Resolución 130-2023-OS_CD'!H393*Factores!$B$17</f>
        <v>1.3327360000000001</v>
      </c>
      <c r="I22" s="1183"/>
      <c r="J22" s="1183"/>
      <c r="K22" s="1183"/>
      <c r="L22" s="1183"/>
      <c r="M22" s="1183"/>
      <c r="N22" s="1183"/>
      <c r="O22" s="1183"/>
      <c r="P22" s="1183"/>
      <c r="R22" s="560">
        <v>0.51</v>
      </c>
      <c r="S22" s="560">
        <v>0.46</v>
      </c>
      <c r="AC22" s="560">
        <f t="shared" si="1"/>
        <v>1</v>
      </c>
      <c r="AD22" s="560">
        <f t="shared" si="2"/>
        <v>1</v>
      </c>
      <c r="AE22" s="560">
        <f t="shared" si="3"/>
        <v>0</v>
      </c>
      <c r="AF22" s="560">
        <f t="shared" si="4"/>
        <v>0</v>
      </c>
      <c r="AG22" s="560">
        <f t="shared" si="5"/>
        <v>0</v>
      </c>
      <c r="AH22" s="560">
        <f t="shared" si="6"/>
        <v>0</v>
      </c>
      <c r="AI22" s="560">
        <f t="shared" si="7"/>
        <v>0</v>
      </c>
      <c r="AJ22" s="560">
        <f t="shared" si="8"/>
        <v>0</v>
      </c>
      <c r="AK22" s="560">
        <f t="shared" si="9"/>
        <v>0</v>
      </c>
      <c r="AL22" s="560">
        <f t="shared" si="10"/>
        <v>0</v>
      </c>
      <c r="BK22" s="1203"/>
      <c r="BL22" s="1203"/>
      <c r="BM22" s="1203"/>
      <c r="BN22" s="1204"/>
      <c r="BO22" s="1209"/>
      <c r="BP22" s="1202"/>
      <c r="BQ22" s="1205" t="s">
        <v>268</v>
      </c>
      <c r="BR22" s="1198" t="s">
        <v>181</v>
      </c>
      <c r="BS22" s="1199">
        <f>'Resolución 130-2023-OS_CD'!AA393*Factores!$B$17</f>
        <v>1.157632</v>
      </c>
    </row>
    <row r="23" spans="2:71" ht="30">
      <c r="B23" s="1047"/>
      <c r="C23" s="1048"/>
      <c r="D23" s="1047"/>
      <c r="E23" s="1049"/>
      <c r="F23" s="1045" t="s">
        <v>55</v>
      </c>
      <c r="G23" s="1136">
        <f>'Resolución 130-2023-OS_CD'!G394*Factores!$B$17</f>
        <v>0.71987199999999996</v>
      </c>
      <c r="H23" s="1136">
        <f>'Resolución 130-2023-OS_CD'!H394*Factores!$B$17</f>
        <v>0.60313600000000001</v>
      </c>
      <c r="I23" s="1183"/>
      <c r="J23" s="1183"/>
      <c r="K23" s="1183"/>
      <c r="L23" s="1183"/>
      <c r="M23" s="1183"/>
      <c r="N23" s="1183"/>
      <c r="O23" s="1183"/>
      <c r="P23" s="1183"/>
      <c r="R23" s="560">
        <v>2.2400000000000002</v>
      </c>
      <c r="S23" s="560">
        <v>2.1800000000000002</v>
      </c>
      <c r="AC23" s="560">
        <f t="shared" si="1"/>
        <v>1</v>
      </c>
      <c r="AD23" s="560">
        <f t="shared" si="2"/>
        <v>1</v>
      </c>
      <c r="AE23" s="560">
        <f t="shared" si="3"/>
        <v>0</v>
      </c>
      <c r="AF23" s="560">
        <f t="shared" si="4"/>
        <v>0</v>
      </c>
      <c r="AG23" s="560">
        <f t="shared" si="5"/>
        <v>0</v>
      </c>
      <c r="AH23" s="560">
        <f t="shared" si="6"/>
        <v>0</v>
      </c>
      <c r="AI23" s="560">
        <f t="shared" si="7"/>
        <v>0</v>
      </c>
      <c r="AJ23" s="560">
        <f t="shared" si="8"/>
        <v>0</v>
      </c>
      <c r="AK23" s="560">
        <f t="shared" si="9"/>
        <v>0</v>
      </c>
      <c r="AL23" s="560">
        <f t="shared" si="10"/>
        <v>0</v>
      </c>
      <c r="BK23" s="1203"/>
      <c r="BL23" s="1203"/>
      <c r="BM23" s="1203"/>
      <c r="BN23" s="1204"/>
      <c r="BO23" s="1209"/>
      <c r="BP23" s="1202"/>
      <c r="BQ23" s="1205" t="s">
        <v>267</v>
      </c>
      <c r="BR23" s="1198" t="s">
        <v>181</v>
      </c>
      <c r="BS23" s="1199">
        <f>'Resolución 130-2023-OS_CD'!AA394*Factores!$B$17</f>
        <v>1.216</v>
      </c>
    </row>
    <row r="24" spans="2:71" ht="15">
      <c r="B24" s="1042" t="s">
        <v>17</v>
      </c>
      <c r="C24" s="1043" t="s">
        <v>15</v>
      </c>
      <c r="D24" s="1042" t="s">
        <v>16</v>
      </c>
      <c r="E24" s="1044" t="s">
        <v>18</v>
      </c>
      <c r="F24" s="1045" t="s">
        <v>62</v>
      </c>
      <c r="G24" s="1136">
        <f>'Resolución 130-2023-OS_CD'!G395*Factores!$B$17</f>
        <v>2.8113920000000001</v>
      </c>
      <c r="H24" s="1136">
        <f>'Resolución 130-2023-OS_CD'!H395*Factores!$B$17</f>
        <v>2.743296</v>
      </c>
      <c r="I24" s="1183"/>
      <c r="J24" s="1183"/>
      <c r="K24" s="1183"/>
      <c r="L24" s="1183"/>
      <c r="M24" s="1183"/>
      <c r="N24" s="1183"/>
      <c r="O24" s="1183"/>
      <c r="P24" s="1183"/>
      <c r="R24" s="560">
        <v>1.96</v>
      </c>
      <c r="S24" s="560">
        <v>1.92</v>
      </c>
      <c r="AC24" s="560">
        <f t="shared" si="1"/>
        <v>1</v>
      </c>
      <c r="AD24" s="560">
        <f t="shared" si="2"/>
        <v>1</v>
      </c>
      <c r="AE24" s="560">
        <f t="shared" si="3"/>
        <v>0</v>
      </c>
      <c r="AF24" s="560">
        <f t="shared" si="4"/>
        <v>0</v>
      </c>
      <c r="AG24" s="560">
        <f t="shared" si="5"/>
        <v>0</v>
      </c>
      <c r="AH24" s="560">
        <f t="shared" si="6"/>
        <v>0</v>
      </c>
      <c r="AI24" s="560">
        <f t="shared" si="7"/>
        <v>0</v>
      </c>
      <c r="AJ24" s="560">
        <f t="shared" si="8"/>
        <v>0</v>
      </c>
      <c r="AK24" s="560">
        <f t="shared" si="9"/>
        <v>0</v>
      </c>
      <c r="AL24" s="560">
        <f t="shared" si="10"/>
        <v>0</v>
      </c>
      <c r="BK24" s="1210"/>
      <c r="BL24" s="1210"/>
      <c r="BM24" s="1210"/>
      <c r="BN24" s="1211"/>
      <c r="BO24" s="1209"/>
      <c r="BP24" s="1210"/>
      <c r="BQ24" s="1198" t="s">
        <v>61</v>
      </c>
      <c r="BR24" s="1198" t="s">
        <v>62</v>
      </c>
      <c r="BS24" s="1199">
        <f>'Resolución 130-2023-OS_CD'!AA395*Factores!$B$17</f>
        <v>1.2743679999999999</v>
      </c>
    </row>
    <row r="25" spans="2:71" ht="15">
      <c r="B25" s="1047"/>
      <c r="C25" s="1048"/>
      <c r="D25" s="1047"/>
      <c r="E25" s="1049"/>
      <c r="F25" s="1045" t="s">
        <v>59</v>
      </c>
      <c r="G25" s="1184">
        <f>'Resolución 130-2023-OS_CD'!G396*Factores!$B$17</f>
        <v>0</v>
      </c>
      <c r="H25" s="1184">
        <f>'Resolución 130-2023-OS_CD'!H396*Factores!$B$17</f>
        <v>0</v>
      </c>
      <c r="I25" s="1136">
        <f>'Resolución 130-2023-OS_CD'!I396*Factores!$B$17</f>
        <v>1.2743679999999999</v>
      </c>
      <c r="J25" s="1136">
        <f>'Resolución 130-2023-OS_CD'!J396*Factores!$B$17</f>
        <v>1.206272</v>
      </c>
      <c r="K25" s="1136">
        <f>'Resolución 130-2023-OS_CD'!K396*Factores!$B$17</f>
        <v>1.2743679999999999</v>
      </c>
      <c r="L25" s="1136">
        <f>'Resolución 130-2023-OS_CD'!L396*Factores!$B$17</f>
        <v>1.206272</v>
      </c>
      <c r="M25" s="1136">
        <f>'Resolución 130-2023-OS_CD'!M396*Factores!$B$17</f>
        <v>1.4592000000000001</v>
      </c>
      <c r="N25" s="1136">
        <f>'Resolución 130-2023-OS_CD'!N396*Factores!$B$17</f>
        <v>1.3911039999999999</v>
      </c>
      <c r="O25" s="1136">
        <f>'Resolución 130-2023-OS_CD'!O396*Factores!$B$17</f>
        <v>1.4592000000000001</v>
      </c>
      <c r="P25" s="1136">
        <f>'Resolución 130-2023-OS_CD'!P396*Factores!$B$17</f>
        <v>1.3911039999999999</v>
      </c>
      <c r="T25" s="560">
        <v>0.98</v>
      </c>
      <c r="U25" s="560">
        <v>0.95</v>
      </c>
      <c r="V25" s="560">
        <v>0.98</v>
      </c>
      <c r="W25" s="560">
        <v>0.95</v>
      </c>
      <c r="X25" s="560">
        <v>1.1000000000000001</v>
      </c>
      <c r="Y25" s="560">
        <v>1.06</v>
      </c>
      <c r="Z25" s="560">
        <v>1.1000000000000001</v>
      </c>
      <c r="AA25" s="560">
        <v>1.06</v>
      </c>
      <c r="AC25" s="560">
        <f t="shared" si="1"/>
        <v>0</v>
      </c>
      <c r="AD25" s="560">
        <f t="shared" si="2"/>
        <v>0</v>
      </c>
      <c r="AE25" s="560">
        <f t="shared" si="3"/>
        <v>1</v>
      </c>
      <c r="AF25" s="560">
        <f t="shared" si="4"/>
        <v>1</v>
      </c>
      <c r="AG25" s="560">
        <f t="shared" si="5"/>
        <v>1</v>
      </c>
      <c r="AH25" s="560">
        <f t="shared" si="6"/>
        <v>1</v>
      </c>
      <c r="AI25" s="560">
        <f t="shared" si="7"/>
        <v>1</v>
      </c>
      <c r="AJ25" s="560">
        <f t="shared" si="8"/>
        <v>1</v>
      </c>
      <c r="AK25" s="560">
        <f t="shared" si="9"/>
        <v>1</v>
      </c>
      <c r="AL25" s="560">
        <f t="shared" si="10"/>
        <v>1</v>
      </c>
      <c r="BK25" s="1212" t="s">
        <v>15</v>
      </c>
      <c r="BL25" s="1212" t="s">
        <v>63</v>
      </c>
      <c r="BM25" s="1212" t="s">
        <v>52</v>
      </c>
      <c r="BN25" s="1212" t="s">
        <v>17</v>
      </c>
      <c r="BO25" s="1044" t="s">
        <v>64</v>
      </c>
      <c r="BP25" s="1212" t="s">
        <v>53</v>
      </c>
      <c r="BQ25" s="1198" t="s">
        <v>54</v>
      </c>
      <c r="BR25" s="1198" t="s">
        <v>55</v>
      </c>
      <c r="BS25" s="1199">
        <f>'Resolución 130-2023-OS_CD'!AA396*Factores!$B$17</f>
        <v>1.216</v>
      </c>
    </row>
    <row r="26" spans="2:71" ht="15">
      <c r="B26" s="1047"/>
      <c r="C26" s="1048"/>
      <c r="D26" s="1047"/>
      <c r="E26" s="1049"/>
      <c r="F26" s="1045" t="s">
        <v>423</v>
      </c>
      <c r="G26" s="1136">
        <f>'Resolución 130-2023-OS_CD'!G397*Factores!$B$17</f>
        <v>2.7043839999999997</v>
      </c>
      <c r="H26" s="1136">
        <f>'Resolución 130-2023-OS_CD'!H397*Factores!$B$17</f>
        <v>2.636288</v>
      </c>
      <c r="I26" s="1183"/>
      <c r="J26" s="1183"/>
      <c r="K26" s="1183"/>
      <c r="L26" s="1183"/>
      <c r="M26" s="1183"/>
      <c r="N26" s="1183"/>
      <c r="O26" s="1183"/>
      <c r="P26" s="1183"/>
      <c r="R26" s="560">
        <v>0.51</v>
      </c>
      <c r="S26" s="560">
        <v>0.46</v>
      </c>
      <c r="AC26" s="560">
        <f t="shared" si="1"/>
        <v>1</v>
      </c>
      <c r="AD26" s="560">
        <f t="shared" si="2"/>
        <v>1</v>
      </c>
      <c r="AE26" s="560">
        <f t="shared" si="3"/>
        <v>0</v>
      </c>
      <c r="AF26" s="560">
        <f t="shared" si="4"/>
        <v>0</v>
      </c>
      <c r="AG26" s="560">
        <f t="shared" si="5"/>
        <v>0</v>
      </c>
      <c r="AH26" s="560">
        <f t="shared" si="6"/>
        <v>0</v>
      </c>
      <c r="AI26" s="560">
        <f t="shared" si="7"/>
        <v>0</v>
      </c>
      <c r="AJ26" s="560">
        <f t="shared" si="8"/>
        <v>0</v>
      </c>
      <c r="AK26" s="560">
        <f t="shared" si="9"/>
        <v>0</v>
      </c>
      <c r="AL26" s="560">
        <f t="shared" si="10"/>
        <v>0</v>
      </c>
      <c r="BK26" s="1202"/>
      <c r="BL26" s="1202"/>
      <c r="BM26" s="1202"/>
      <c r="BN26" s="1202"/>
      <c r="BO26" s="1202"/>
      <c r="BP26" s="1202"/>
      <c r="BQ26" s="1205" t="s">
        <v>58</v>
      </c>
      <c r="BR26" s="1198" t="s">
        <v>181</v>
      </c>
      <c r="BS26" s="1199">
        <f>'Resolución 130-2023-OS_CD'!AA397*Factores!$B$17</f>
        <v>1.216</v>
      </c>
    </row>
    <row r="27" spans="2:71" ht="15">
      <c r="B27" s="1047"/>
      <c r="C27" s="1048"/>
      <c r="D27" s="1047"/>
      <c r="E27" s="1049"/>
      <c r="F27" s="1045" t="s">
        <v>428</v>
      </c>
      <c r="G27" s="1136">
        <f>'Resolución 130-2023-OS_CD'!G398*Factores!$B$17</f>
        <v>2.7043839999999997</v>
      </c>
      <c r="H27" s="1136">
        <f>'Resolución 130-2023-OS_CD'!H398*Factores!$B$17</f>
        <v>2.636288</v>
      </c>
      <c r="I27" s="1183"/>
      <c r="J27" s="1183"/>
      <c r="K27" s="1183"/>
      <c r="L27" s="1183"/>
      <c r="M27" s="1183"/>
      <c r="N27" s="1183"/>
      <c r="O27" s="1183"/>
      <c r="P27" s="1183"/>
      <c r="R27" s="560">
        <v>2.2400000000000002</v>
      </c>
      <c r="S27" s="560">
        <v>2.1800000000000002</v>
      </c>
      <c r="AC27" s="560">
        <f t="shared" si="1"/>
        <v>1</v>
      </c>
      <c r="AD27" s="560">
        <f t="shared" si="2"/>
        <v>1</v>
      </c>
      <c r="AE27" s="560">
        <f t="shared" si="3"/>
        <v>0</v>
      </c>
      <c r="AF27" s="560">
        <f t="shared" si="4"/>
        <v>0</v>
      </c>
      <c r="AG27" s="560">
        <f t="shared" si="5"/>
        <v>0</v>
      </c>
      <c r="AH27" s="560">
        <f t="shared" si="6"/>
        <v>0</v>
      </c>
      <c r="AI27" s="560">
        <f t="shared" si="7"/>
        <v>0</v>
      </c>
      <c r="AJ27" s="560">
        <f t="shared" si="8"/>
        <v>0</v>
      </c>
      <c r="AK27" s="560">
        <f t="shared" si="9"/>
        <v>0</v>
      </c>
      <c r="AL27" s="560">
        <f t="shared" si="10"/>
        <v>0</v>
      </c>
      <c r="BK27" s="1202"/>
      <c r="BL27" s="1202"/>
      <c r="BM27" s="1202"/>
      <c r="BN27" s="1202"/>
      <c r="BO27" s="1202"/>
      <c r="BP27" s="1202"/>
      <c r="BQ27" s="1205" t="s">
        <v>60</v>
      </c>
      <c r="BR27" s="1198" t="s">
        <v>181</v>
      </c>
      <c r="BS27" s="1199">
        <f>'Resolución 130-2023-OS_CD'!AA398*Factores!$B$17</f>
        <v>0.63231999999999999</v>
      </c>
    </row>
    <row r="28" spans="2:71" ht="15">
      <c r="B28" s="1047"/>
      <c r="C28" s="1048"/>
      <c r="D28" s="1047"/>
      <c r="E28" s="1049"/>
      <c r="F28" s="1045" t="s">
        <v>55</v>
      </c>
      <c r="G28" s="1136">
        <f>'Resolución 130-2023-OS_CD'!G399*Factores!$B$17</f>
        <v>0.69068799999999997</v>
      </c>
      <c r="H28" s="1136">
        <f>'Resolución 130-2023-OS_CD'!H399*Factores!$B$17</f>
        <v>0.62259200000000003</v>
      </c>
      <c r="I28" s="1183"/>
      <c r="J28" s="1183"/>
      <c r="K28" s="1183"/>
      <c r="L28" s="1183"/>
      <c r="M28" s="1183"/>
      <c r="N28" s="1183"/>
      <c r="O28" s="1183"/>
      <c r="P28" s="1183"/>
      <c r="R28" s="560">
        <v>3.18</v>
      </c>
      <c r="S28" s="560">
        <v>2.98</v>
      </c>
      <c r="AC28" s="560">
        <f t="shared" si="1"/>
        <v>1</v>
      </c>
      <c r="AD28" s="560">
        <f t="shared" si="2"/>
        <v>1</v>
      </c>
      <c r="AE28" s="560">
        <f t="shared" si="3"/>
        <v>0</v>
      </c>
      <c r="AF28" s="560">
        <f t="shared" si="4"/>
        <v>0</v>
      </c>
      <c r="AG28" s="560">
        <f t="shared" si="5"/>
        <v>0</v>
      </c>
      <c r="AH28" s="560">
        <f t="shared" si="6"/>
        <v>0</v>
      </c>
      <c r="AI28" s="560">
        <f t="shared" si="7"/>
        <v>0</v>
      </c>
      <c r="AJ28" s="560">
        <f t="shared" si="8"/>
        <v>0</v>
      </c>
      <c r="AK28" s="560">
        <f t="shared" si="9"/>
        <v>0</v>
      </c>
      <c r="AL28" s="560">
        <f t="shared" si="10"/>
        <v>0</v>
      </c>
      <c r="BK28" s="1202"/>
      <c r="BL28" s="1202"/>
      <c r="BM28" s="1202"/>
      <c r="BN28" s="1202"/>
      <c r="BO28" s="1202"/>
      <c r="BP28" s="1202"/>
      <c r="BQ28" s="1198" t="s">
        <v>61</v>
      </c>
      <c r="BR28" s="1198" t="s">
        <v>62</v>
      </c>
      <c r="BS28" s="1199">
        <f>'Resolución 130-2023-OS_CD'!AA399*Factores!$B$17</f>
        <v>1.16736</v>
      </c>
    </row>
    <row r="29" spans="2:71" ht="15">
      <c r="B29" s="1047"/>
      <c r="C29" s="1048"/>
      <c r="D29" s="1047"/>
      <c r="E29" s="1049"/>
      <c r="F29" s="1045" t="s">
        <v>239</v>
      </c>
      <c r="G29" s="1136">
        <f>'Resolución 130-2023-OS_CD'!G400*Factores!$B$17</f>
        <v>3.2199680000000002</v>
      </c>
      <c r="H29" s="1136">
        <f>'Resolución 130-2023-OS_CD'!H400*Factores!$B$17</f>
        <v>3.151872</v>
      </c>
      <c r="I29" s="1183"/>
      <c r="J29" s="1183"/>
      <c r="K29" s="1183"/>
      <c r="L29" s="1183"/>
      <c r="M29" s="1183"/>
      <c r="N29" s="1183"/>
      <c r="O29" s="1183"/>
      <c r="P29" s="1183"/>
      <c r="R29" s="560">
        <v>3.18</v>
      </c>
      <c r="S29" s="560">
        <v>2.98</v>
      </c>
      <c r="AC29" s="560">
        <f t="shared" si="1"/>
        <v>1</v>
      </c>
      <c r="AD29" s="560">
        <f t="shared" si="2"/>
        <v>1</v>
      </c>
      <c r="AE29" s="560">
        <f t="shared" si="3"/>
        <v>0</v>
      </c>
      <c r="AF29" s="560">
        <f t="shared" si="4"/>
        <v>0</v>
      </c>
      <c r="AG29" s="560">
        <f t="shared" si="5"/>
        <v>0</v>
      </c>
      <c r="AH29" s="560">
        <f t="shared" si="6"/>
        <v>0</v>
      </c>
      <c r="AI29" s="560">
        <f t="shared" si="7"/>
        <v>0</v>
      </c>
      <c r="AJ29" s="560">
        <f t="shared" si="8"/>
        <v>0</v>
      </c>
      <c r="AK29" s="560">
        <f t="shared" si="9"/>
        <v>0</v>
      </c>
      <c r="AL29" s="560">
        <f t="shared" si="10"/>
        <v>0</v>
      </c>
      <c r="BK29" s="1202"/>
      <c r="BL29" s="1202"/>
      <c r="BM29" s="1202"/>
      <c r="BN29" s="1202"/>
      <c r="BO29" s="1202"/>
      <c r="BP29" s="1210"/>
      <c r="BQ29" s="1198" t="s">
        <v>65</v>
      </c>
      <c r="BR29" s="1198" t="s">
        <v>19</v>
      </c>
      <c r="BS29" s="1199">
        <f>'Resolución 130-2023-OS_CD'!AA400*Factores!$B$17</f>
        <v>1.3327360000000001</v>
      </c>
    </row>
    <row r="30" spans="2:71" ht="30">
      <c r="B30" s="1047"/>
      <c r="C30" s="1048"/>
      <c r="D30" s="1188" t="s">
        <v>20</v>
      </c>
      <c r="E30" s="1147" t="s">
        <v>21</v>
      </c>
      <c r="F30" s="1045" t="s">
        <v>62</v>
      </c>
      <c r="G30" s="1136">
        <f>'Resolución 130-2023-OS_CD'!G401*Factores!$B$17</f>
        <v>2.8113920000000001</v>
      </c>
      <c r="H30" s="1136">
        <f>'Resolución 130-2023-OS_CD'!H401*Factores!$B$17</f>
        <v>2.743296</v>
      </c>
      <c r="I30" s="1183"/>
      <c r="J30" s="1183"/>
      <c r="K30" s="1183"/>
      <c r="L30" s="1183"/>
      <c r="M30" s="1183"/>
      <c r="N30" s="1183"/>
      <c r="O30" s="1183"/>
      <c r="P30" s="1183"/>
      <c r="S30" s="560">
        <v>2.98</v>
      </c>
      <c r="AC30" s="560">
        <f t="shared" si="1"/>
        <v>1</v>
      </c>
      <c r="AD30" s="560">
        <f t="shared" si="2"/>
        <v>1</v>
      </c>
      <c r="AE30" s="560">
        <f t="shared" si="3"/>
        <v>0</v>
      </c>
      <c r="AF30" s="560">
        <f t="shared" si="4"/>
        <v>0</v>
      </c>
      <c r="AG30" s="560">
        <f t="shared" si="5"/>
        <v>0</v>
      </c>
      <c r="AH30" s="560">
        <f t="shared" si="6"/>
        <v>0</v>
      </c>
      <c r="AI30" s="560">
        <f t="shared" si="7"/>
        <v>0</v>
      </c>
      <c r="AJ30" s="560">
        <f t="shared" si="8"/>
        <v>0</v>
      </c>
      <c r="AK30" s="560">
        <f t="shared" si="9"/>
        <v>0</v>
      </c>
      <c r="AL30" s="560">
        <f t="shared" si="10"/>
        <v>0</v>
      </c>
      <c r="BK30" s="1202"/>
      <c r="BL30" s="1202"/>
      <c r="BM30" s="1202"/>
      <c r="BN30" s="1202"/>
      <c r="BO30" s="1202"/>
      <c r="BP30" s="1212" t="s">
        <v>2</v>
      </c>
      <c r="BQ30" s="1198" t="s">
        <v>54</v>
      </c>
      <c r="BR30" s="1198" t="s">
        <v>55</v>
      </c>
      <c r="BS30" s="1199">
        <f>'Resolución 130-2023-OS_CD'!AA401*Factores!$B$17</f>
        <v>2.6751999999999998</v>
      </c>
    </row>
    <row r="31" spans="2:71" ht="15">
      <c r="B31" s="1047"/>
      <c r="C31" s="1048"/>
      <c r="D31" s="1047"/>
      <c r="E31" s="1049"/>
      <c r="F31" s="1045" t="s">
        <v>59</v>
      </c>
      <c r="G31" s="1184">
        <f>'Resolución 130-2023-OS_CD'!G402*Factores!$B$17</f>
        <v>0</v>
      </c>
      <c r="H31" s="1184">
        <f>'Resolución 130-2023-OS_CD'!H402*Factores!$B$17</f>
        <v>0</v>
      </c>
      <c r="I31" s="1136">
        <f>'Resolución 130-2023-OS_CD'!I402*Factores!$B$17</f>
        <v>1.2743679999999999</v>
      </c>
      <c r="J31" s="1136">
        <f>'Resolución 130-2023-OS_CD'!J402*Factores!$B$17</f>
        <v>1.206272</v>
      </c>
      <c r="K31" s="1136">
        <f>'Resolución 130-2023-OS_CD'!K402*Factores!$B$17</f>
        <v>1.2743679999999999</v>
      </c>
      <c r="L31" s="1136">
        <f>'Resolución 130-2023-OS_CD'!L402*Factores!$B$17</f>
        <v>1.206272</v>
      </c>
      <c r="M31" s="1136">
        <f>'Resolución 130-2023-OS_CD'!M402*Factores!$B$17</f>
        <v>1.4592000000000001</v>
      </c>
      <c r="N31" s="1136">
        <f>'Resolución 130-2023-OS_CD'!N402*Factores!$B$17</f>
        <v>1.3911039999999999</v>
      </c>
      <c r="O31" s="1136">
        <f>'Resolución 130-2023-OS_CD'!O402*Factores!$B$17</f>
        <v>1.4592000000000001</v>
      </c>
      <c r="P31" s="1136">
        <f>'Resolución 130-2023-OS_CD'!P402*Factores!$B$17</f>
        <v>1.3911039999999999</v>
      </c>
      <c r="S31" s="560">
        <v>2.98</v>
      </c>
      <c r="AC31" s="560">
        <f t="shared" si="1"/>
        <v>0</v>
      </c>
      <c r="AD31" s="560">
        <f t="shared" si="2"/>
        <v>1</v>
      </c>
      <c r="AE31" s="560">
        <f t="shared" si="3"/>
        <v>1</v>
      </c>
      <c r="AF31" s="560">
        <f t="shared" si="4"/>
        <v>1</v>
      </c>
      <c r="AG31" s="560">
        <f t="shared" si="5"/>
        <v>1</v>
      </c>
      <c r="AH31" s="560">
        <f t="shared" si="6"/>
        <v>1</v>
      </c>
      <c r="AI31" s="560">
        <f t="shared" si="7"/>
        <v>1</v>
      </c>
      <c r="AJ31" s="560">
        <f t="shared" si="8"/>
        <v>1</v>
      </c>
      <c r="AK31" s="560">
        <f t="shared" si="9"/>
        <v>1</v>
      </c>
      <c r="AL31" s="560">
        <f t="shared" si="10"/>
        <v>1</v>
      </c>
      <c r="BK31" s="1202"/>
      <c r="BL31" s="1202"/>
      <c r="BM31" s="1202"/>
      <c r="BN31" s="1202"/>
      <c r="BO31" s="1202"/>
      <c r="BP31" s="1202"/>
      <c r="BQ31" s="1205" t="s">
        <v>58</v>
      </c>
      <c r="BR31" s="1198" t="s">
        <v>181</v>
      </c>
      <c r="BS31" s="1199">
        <f>'Resolución 130-2023-OS_CD'!AA402*Factores!$B$17</f>
        <v>2.5681920000000003</v>
      </c>
    </row>
    <row r="32" spans="2:71" ht="15">
      <c r="B32" s="1047"/>
      <c r="C32" s="1048"/>
      <c r="D32" s="1047"/>
      <c r="E32" s="1049"/>
      <c r="F32" s="1045" t="s">
        <v>428</v>
      </c>
      <c r="G32" s="1136">
        <f>'Resolución 130-2023-OS_CD'!G403*Factores!$B$17</f>
        <v>2.7043839999999997</v>
      </c>
      <c r="H32" s="1136">
        <f>'Resolución 130-2023-OS_CD'!H403*Factores!$B$17</f>
        <v>2.636288</v>
      </c>
      <c r="I32" s="1183"/>
      <c r="J32" s="1183"/>
      <c r="K32" s="1183"/>
      <c r="L32" s="1183"/>
      <c r="M32" s="1183"/>
      <c r="N32" s="1183"/>
      <c r="O32" s="1183"/>
      <c r="P32" s="1183"/>
      <c r="BK32" s="1202"/>
      <c r="BL32" s="1202"/>
      <c r="BM32" s="1202"/>
      <c r="BN32" s="1202"/>
      <c r="BO32" s="1202"/>
      <c r="BP32" s="1202"/>
      <c r="BQ32" s="1205" t="s">
        <v>60</v>
      </c>
      <c r="BR32" s="1198" t="s">
        <v>181</v>
      </c>
      <c r="BS32" s="1199">
        <f>'Resolución 130-2023-OS_CD'!AA403*Factores!$B$17</f>
        <v>2.5681920000000003</v>
      </c>
    </row>
    <row r="33" spans="2:79" ht="15">
      <c r="B33" s="1047"/>
      <c r="C33" s="1048"/>
      <c r="D33" s="1047"/>
      <c r="E33" s="1049"/>
      <c r="F33" s="1045" t="s">
        <v>55</v>
      </c>
      <c r="G33" s="1136">
        <f>'Resolución 130-2023-OS_CD'!G404*Factores!$B$17</f>
        <v>0.69068799999999997</v>
      </c>
      <c r="H33" s="1136">
        <f>'Resolución 130-2023-OS_CD'!H404*Factores!$B$17</f>
        <v>0.62259200000000003</v>
      </c>
      <c r="I33" s="1183"/>
      <c r="J33" s="1183"/>
      <c r="K33" s="1183"/>
      <c r="L33" s="1183"/>
      <c r="M33" s="1183"/>
      <c r="N33" s="1183"/>
      <c r="O33" s="1183"/>
      <c r="P33" s="1183"/>
      <c r="BK33" s="1202"/>
      <c r="BL33" s="1202"/>
      <c r="BM33" s="1202"/>
      <c r="BN33" s="1202"/>
      <c r="BO33" s="1202"/>
      <c r="BP33" s="1202"/>
      <c r="BQ33" s="1198" t="s">
        <v>61</v>
      </c>
      <c r="BR33" s="1198" t="s">
        <v>62</v>
      </c>
      <c r="BS33" s="1199">
        <f>'Resolución 130-2023-OS_CD'!AA404*Factores!$B$17</f>
        <v>3.0740480000000003</v>
      </c>
    </row>
    <row r="34" spans="2:79" ht="15">
      <c r="B34" s="1047"/>
      <c r="C34" s="1048"/>
      <c r="D34" s="1047"/>
      <c r="E34" s="1049"/>
      <c r="F34" s="1045" t="s">
        <v>239</v>
      </c>
      <c r="G34" s="1136">
        <f>'Resolución 130-2023-OS_CD'!G405*Factores!$B$17</f>
        <v>3.2199680000000002</v>
      </c>
      <c r="H34" s="1136">
        <f>'Resolución 130-2023-OS_CD'!H405*Factores!$B$17</f>
        <v>3.151872</v>
      </c>
      <c r="I34" s="1183"/>
      <c r="J34" s="1183"/>
      <c r="K34" s="1183"/>
      <c r="L34" s="1183"/>
      <c r="M34" s="1183"/>
      <c r="N34" s="1183"/>
      <c r="O34" s="1183"/>
      <c r="P34" s="1183"/>
      <c r="BK34" s="1210"/>
      <c r="BL34" s="1210"/>
      <c r="BM34" s="1210"/>
      <c r="BN34" s="1202"/>
      <c r="BO34" s="1210"/>
      <c r="BP34" s="1202"/>
      <c r="BQ34" s="1198" t="s">
        <v>65</v>
      </c>
      <c r="BR34" s="1198" t="s">
        <v>19</v>
      </c>
      <c r="BS34" s="1199">
        <f>'Resolución 130-2023-OS_CD'!AA405*Factores!$B$17</f>
        <v>0.57395200000000002</v>
      </c>
    </row>
    <row r="35" spans="2:79" ht="30">
      <c r="B35" s="1047"/>
      <c r="C35" s="1043" t="s">
        <v>22</v>
      </c>
      <c r="D35" s="1042" t="s">
        <v>23</v>
      </c>
      <c r="E35" s="1044" t="s">
        <v>24</v>
      </c>
      <c r="F35" s="1189" t="s">
        <v>240</v>
      </c>
      <c r="G35" s="1136">
        <f>'Resolución 130-2023-OS_CD'!G406*Factores!$B$18</f>
        <v>4.4364239999999997</v>
      </c>
      <c r="H35" s="1136">
        <f>'Resolución 130-2023-OS_CD'!H406*Factores!$B$18</f>
        <v>4.1931989999999999</v>
      </c>
      <c r="I35" s="1183"/>
      <c r="J35" s="1183"/>
      <c r="K35" s="1183"/>
      <c r="L35" s="1183"/>
      <c r="M35" s="1183"/>
      <c r="N35" s="1183"/>
      <c r="O35" s="1183"/>
      <c r="P35" s="1183"/>
      <c r="BK35" s="1212" t="s">
        <v>66</v>
      </c>
      <c r="BL35" s="1212" t="s">
        <v>67</v>
      </c>
      <c r="BM35" s="1213" t="s">
        <v>52</v>
      </c>
      <c r="BN35" s="1212" t="s">
        <v>17</v>
      </c>
      <c r="BO35" s="1214" t="s">
        <v>68</v>
      </c>
      <c r="BP35" s="1212" t="s">
        <v>53</v>
      </c>
      <c r="BQ35" s="1198" t="s">
        <v>150</v>
      </c>
      <c r="BR35" s="1198" t="s">
        <v>182</v>
      </c>
      <c r="BS35" s="1199">
        <f>'Resolución 130-2023-OS_CD'!AA406*Factores!$B$18</f>
        <v>1.1091059999999999</v>
      </c>
    </row>
    <row r="36" spans="2:79" ht="30">
      <c r="B36" s="1047"/>
      <c r="C36" s="1043" t="s">
        <v>25</v>
      </c>
      <c r="D36" s="1042" t="s">
        <v>26</v>
      </c>
      <c r="E36" s="1044" t="s">
        <v>27</v>
      </c>
      <c r="F36" s="1045" t="s">
        <v>239</v>
      </c>
      <c r="G36" s="1136">
        <f>'Resolución 130-2023-OS_CD'!G407*Factores!$B$18</f>
        <v>4.4364239999999997</v>
      </c>
      <c r="H36" s="1136">
        <f>'Resolución 130-2023-OS_CD'!H407*Factores!$B$18</f>
        <v>4.1931989999999999</v>
      </c>
      <c r="I36" s="1183"/>
      <c r="J36" s="1183"/>
      <c r="K36" s="1183"/>
      <c r="L36" s="1183"/>
      <c r="M36" s="1183"/>
      <c r="N36" s="1183"/>
      <c r="O36" s="1183"/>
      <c r="P36" s="1183"/>
      <c r="BK36" s="1202"/>
      <c r="BL36" s="1210"/>
      <c r="BM36" s="1215"/>
      <c r="BN36" s="1210"/>
      <c r="BO36" s="1216"/>
      <c r="BP36" s="1217" t="s">
        <v>2</v>
      </c>
      <c r="BQ36" s="1198" t="s">
        <v>150</v>
      </c>
      <c r="BR36" s="1198" t="s">
        <v>182</v>
      </c>
      <c r="BS36" s="1199">
        <f>'Resolución 130-2023-OS_CD'!AA407*Factores!$B$18</f>
        <v>1.2647699999999999</v>
      </c>
    </row>
    <row r="37" spans="2:79" ht="30">
      <c r="B37" s="1047"/>
      <c r="C37" s="1048"/>
      <c r="D37" s="1188" t="s">
        <v>28</v>
      </c>
      <c r="E37" s="1147" t="s">
        <v>29</v>
      </c>
      <c r="F37" s="1045" t="s">
        <v>239</v>
      </c>
      <c r="G37" s="1136">
        <f>'Resolución 130-2023-OS_CD'!G408*Factores!$B$18</f>
        <v>0</v>
      </c>
      <c r="H37" s="1136">
        <f>'Resolución 130-2023-OS_CD'!H408*Factores!$B$18</f>
        <v>4.1931989999999999</v>
      </c>
      <c r="I37" s="1183"/>
      <c r="J37" s="1183"/>
      <c r="K37" s="1183"/>
      <c r="L37" s="1183"/>
      <c r="M37" s="1183"/>
      <c r="N37" s="1183"/>
      <c r="O37" s="1183"/>
      <c r="P37" s="1183"/>
      <c r="BK37" s="1194" t="s">
        <v>36</v>
      </c>
      <c r="BL37" s="1209" t="s">
        <v>69</v>
      </c>
      <c r="BM37" s="1202" t="s">
        <v>70</v>
      </c>
      <c r="BN37" s="1202" t="s">
        <v>17</v>
      </c>
      <c r="BO37" s="1049" t="s">
        <v>71</v>
      </c>
      <c r="BP37" s="1218" t="s">
        <v>53</v>
      </c>
      <c r="BQ37" s="1198" t="s">
        <v>65</v>
      </c>
      <c r="BR37" s="1198" t="s">
        <v>39</v>
      </c>
      <c r="BS37" s="1199">
        <f>'Resolución 130-2023-OS_CD'!AA408*Factores!$B$18</f>
        <v>2.6171009999999999</v>
      </c>
    </row>
    <row r="38" spans="2:79" ht="30">
      <c r="B38" s="1047"/>
      <c r="C38" s="1048"/>
      <c r="D38" s="1188" t="s">
        <v>30</v>
      </c>
      <c r="E38" s="1147" t="s">
        <v>31</v>
      </c>
      <c r="F38" s="1045" t="s">
        <v>239</v>
      </c>
      <c r="G38" s="1136">
        <f>'Resolución 130-2023-OS_CD'!G409*Factores!$B$18</f>
        <v>0</v>
      </c>
      <c r="H38" s="1136">
        <f>'Resolución 130-2023-OS_CD'!H409*Factores!$B$18</f>
        <v>4.1931989999999999</v>
      </c>
      <c r="I38" s="1183"/>
      <c r="J38" s="1183"/>
      <c r="K38" s="1183"/>
      <c r="L38" s="1183"/>
      <c r="M38" s="1183"/>
      <c r="N38" s="1183"/>
      <c r="O38" s="1183"/>
      <c r="P38" s="1183"/>
      <c r="S38" s="560">
        <v>2.98</v>
      </c>
      <c r="AC38" s="560">
        <f>+IF(R38=G38,0,1)</f>
        <v>0</v>
      </c>
      <c r="AD38" s="560">
        <f t="shared" si="2"/>
        <v>1</v>
      </c>
      <c r="AE38" s="560">
        <f t="shared" si="3"/>
        <v>0</v>
      </c>
      <c r="AF38" s="560">
        <f t="shared" si="4"/>
        <v>0</v>
      </c>
      <c r="AG38" s="560">
        <f t="shared" si="5"/>
        <v>0</v>
      </c>
      <c r="AH38" s="560">
        <f t="shared" si="6"/>
        <v>0</v>
      </c>
      <c r="AI38" s="560">
        <f t="shared" si="7"/>
        <v>0</v>
      </c>
      <c r="AJ38" s="560">
        <f t="shared" si="8"/>
        <v>0</v>
      </c>
      <c r="AK38" s="560">
        <f t="shared" si="9"/>
        <v>0</v>
      </c>
      <c r="AL38" s="560">
        <f t="shared" si="10"/>
        <v>0</v>
      </c>
      <c r="AM38" s="582">
        <f>+SUM(AC10:AL38)</f>
        <v>114</v>
      </c>
      <c r="BK38" s="1203"/>
      <c r="BL38" s="1209"/>
      <c r="BM38" s="1202" t="s">
        <v>151</v>
      </c>
      <c r="BN38" s="1202"/>
      <c r="BO38" s="1202"/>
      <c r="BP38" s="1057" t="s">
        <v>2</v>
      </c>
      <c r="BQ38" s="1198" t="s">
        <v>65</v>
      </c>
      <c r="BR38" s="1198" t="s">
        <v>39</v>
      </c>
      <c r="BS38" s="1199">
        <f>'Resolución 130-2023-OS_CD'!AA409*Factores!$B$18</f>
        <v>2.5100820000000001</v>
      </c>
    </row>
    <row r="39" spans="2:79" ht="30">
      <c r="B39" s="1058"/>
      <c r="C39" s="1059"/>
      <c r="D39" s="1190" t="s">
        <v>32</v>
      </c>
      <c r="E39" s="1153" t="s">
        <v>33</v>
      </c>
      <c r="F39" s="1045" t="s">
        <v>239</v>
      </c>
      <c r="G39" s="1136">
        <f>'Resolución 130-2023-OS_CD'!G410*Factores!$B$18</f>
        <v>0</v>
      </c>
      <c r="H39" s="1136">
        <f>'Resolución 130-2023-OS_CD'!H410*Factores!$B$18</f>
        <v>4.1931989999999999</v>
      </c>
      <c r="I39" s="1183"/>
      <c r="J39" s="1183"/>
      <c r="K39" s="1183"/>
      <c r="L39" s="1183"/>
      <c r="M39" s="1183"/>
      <c r="N39" s="1183"/>
      <c r="O39" s="1183"/>
      <c r="P39" s="1183"/>
      <c r="BK39" s="1203"/>
      <c r="BL39" s="1219" t="s">
        <v>69</v>
      </c>
      <c r="BM39" s="1212" t="s">
        <v>70</v>
      </c>
      <c r="BN39" s="1212" t="s">
        <v>17</v>
      </c>
      <c r="BO39" s="1044" t="s">
        <v>71</v>
      </c>
      <c r="BP39" s="1057" t="s">
        <v>53</v>
      </c>
      <c r="BQ39" s="1198" t="s">
        <v>65</v>
      </c>
      <c r="BR39" s="1198" t="s">
        <v>39</v>
      </c>
      <c r="BS39" s="1199">
        <f>'Resolución 130-2023-OS_CD'!AA410*Factores!$B$18</f>
        <v>2.5100820000000001</v>
      </c>
    </row>
    <row r="40" spans="2:79" ht="30">
      <c r="B40" s="563" t="s">
        <v>244</v>
      </c>
      <c r="C40" s="563"/>
      <c r="D40" s="563"/>
      <c r="E40" s="563"/>
      <c r="F40" s="563"/>
      <c r="G40" s="563"/>
      <c r="H40" s="435"/>
      <c r="I40" s="563"/>
      <c r="J40" s="563"/>
      <c r="K40" s="563"/>
      <c r="L40" s="563"/>
      <c r="M40" s="563"/>
      <c r="N40" s="563"/>
      <c r="O40" s="563"/>
      <c r="P40" s="563"/>
      <c r="BK40" s="1203"/>
      <c r="BL40" s="1220"/>
      <c r="BM40" s="1210" t="s">
        <v>213</v>
      </c>
      <c r="BN40" s="1210"/>
      <c r="BO40" s="1210"/>
      <c r="BP40" s="1057" t="s">
        <v>2</v>
      </c>
      <c r="BQ40" s="1198" t="s">
        <v>65</v>
      </c>
      <c r="BR40" s="1198" t="s">
        <v>39</v>
      </c>
      <c r="BS40" s="1199">
        <f>'Resolución 130-2023-OS_CD'!AA411*Factores!$B$18</f>
        <v>3.0159899999999999</v>
      </c>
    </row>
    <row r="41" spans="2:79" ht="15">
      <c r="B41" s="563" t="s">
        <v>245</v>
      </c>
      <c r="C41" s="563"/>
      <c r="D41" s="563"/>
      <c r="E41" s="563"/>
      <c r="F41" s="563"/>
      <c r="G41" s="563"/>
      <c r="H41" s="435"/>
      <c r="I41" s="563"/>
      <c r="J41" s="563"/>
      <c r="K41" s="563"/>
      <c r="L41" s="563"/>
      <c r="M41" s="563"/>
      <c r="N41" s="563"/>
      <c r="O41" s="563"/>
      <c r="P41" s="563"/>
      <c r="BK41" s="1203"/>
      <c r="BL41" s="1209" t="s">
        <v>176</v>
      </c>
      <c r="BM41" s="1202" t="s">
        <v>70</v>
      </c>
      <c r="BN41" s="1202" t="s">
        <v>17</v>
      </c>
      <c r="BO41" s="1049" t="s">
        <v>183</v>
      </c>
      <c r="BP41" s="1218" t="s">
        <v>53</v>
      </c>
      <c r="BQ41" s="1198" t="s">
        <v>65</v>
      </c>
      <c r="BR41" s="1198" t="s">
        <v>39</v>
      </c>
      <c r="BS41" s="1199">
        <f>'Resolución 130-2023-OS_CD'!AA412*Factores!$B$18</f>
        <v>4.1834699999999998</v>
      </c>
    </row>
    <row r="42" spans="2:79" ht="30">
      <c r="B42" s="563"/>
      <c r="C42" s="563"/>
      <c r="D42" s="563"/>
      <c r="E42" s="563"/>
      <c r="F42" s="563"/>
      <c r="G42" s="563"/>
      <c r="H42" s="435"/>
      <c r="I42" s="563"/>
      <c r="J42" s="563"/>
      <c r="K42" s="563"/>
      <c r="L42" s="563"/>
      <c r="M42" s="563"/>
      <c r="N42" s="563"/>
      <c r="O42" s="563"/>
      <c r="P42" s="563"/>
      <c r="BK42" s="1203"/>
      <c r="BL42" s="1209"/>
      <c r="BM42" s="1202" t="s">
        <v>151</v>
      </c>
      <c r="BN42" s="1202"/>
      <c r="BO42" s="1202"/>
      <c r="BP42" s="1057" t="s">
        <v>2</v>
      </c>
      <c r="BQ42" s="1198" t="s">
        <v>65</v>
      </c>
      <c r="BR42" s="1198" t="s">
        <v>39</v>
      </c>
      <c r="BS42" s="1199">
        <f>'Resolución 130-2023-OS_CD'!AA413*Factores!$B$18</f>
        <v>3.9597030000000002</v>
      </c>
    </row>
    <row r="43" spans="2:79" ht="15">
      <c r="B43" s="563"/>
      <c r="C43" s="563"/>
      <c r="D43" s="563"/>
      <c r="E43" s="563"/>
      <c r="F43" s="563"/>
      <c r="G43" s="563"/>
      <c r="H43" s="435"/>
      <c r="I43" s="563"/>
      <c r="J43" s="563"/>
      <c r="K43" s="563"/>
      <c r="L43" s="563"/>
      <c r="M43" s="563"/>
      <c r="N43" s="563"/>
      <c r="O43" s="563"/>
      <c r="P43" s="563"/>
      <c r="BK43" s="1221"/>
      <c r="BL43" s="1194" t="s">
        <v>176</v>
      </c>
      <c r="BM43" s="1222" t="s">
        <v>70</v>
      </c>
      <c r="BN43" s="1194" t="s">
        <v>17</v>
      </c>
      <c r="BO43" s="1166" t="s">
        <v>183</v>
      </c>
      <c r="BP43" s="1223" t="s">
        <v>53</v>
      </c>
      <c r="BQ43" s="1198" t="s">
        <v>65</v>
      </c>
      <c r="BR43" s="1198" t="s">
        <v>39</v>
      </c>
      <c r="BS43" s="1199">
        <f>'Resolución 130-2023-OS_CD'!AA414*Factores!$B$18</f>
        <v>12.560138999999999</v>
      </c>
      <c r="BW43" s="783">
        <f>+SUM(BS9:BS44)</f>
        <v>80.445599999999985</v>
      </c>
      <c r="BY43" s="785">
        <v>82.69</v>
      </c>
      <c r="BZ43" s="785">
        <v>82.461002000000008</v>
      </c>
      <c r="CA43" s="562">
        <f t="shared" ref="CA43:CA60" si="11">+BZ43-BY43</f>
        <v>-0.22899799999999004</v>
      </c>
    </row>
    <row r="44" spans="2:79" ht="30">
      <c r="B44" s="434" t="s">
        <v>278</v>
      </c>
      <c r="C44" s="563"/>
      <c r="D44" s="435"/>
      <c r="E44" s="435"/>
      <c r="F44" s="435"/>
      <c r="G44" s="435"/>
      <c r="H44" s="435"/>
      <c r="I44" s="563"/>
      <c r="J44" s="563"/>
      <c r="K44" s="563"/>
      <c r="L44" s="563"/>
      <c r="M44" s="563"/>
      <c r="N44" s="563"/>
      <c r="O44" s="563"/>
      <c r="P44" s="563"/>
      <c r="BK44" s="1215"/>
      <c r="BL44" s="1210"/>
      <c r="BM44" s="1224" t="s">
        <v>213</v>
      </c>
      <c r="BN44" s="1210"/>
      <c r="BO44" s="1210"/>
      <c r="BP44" s="1057" t="s">
        <v>2</v>
      </c>
      <c r="BQ44" s="1198" t="s">
        <v>65</v>
      </c>
      <c r="BR44" s="1198" t="s">
        <v>39</v>
      </c>
      <c r="BS44" s="1199">
        <f>'Resolución 130-2023-OS_CD'!AA415*Factores!$B$18</f>
        <v>12.657429</v>
      </c>
    </row>
    <row r="45" spans="2:79">
      <c r="B45" s="563"/>
      <c r="C45" s="563"/>
      <c r="D45" s="563"/>
      <c r="E45" s="563"/>
      <c r="F45" s="435"/>
      <c r="G45" s="1503" t="s">
        <v>274</v>
      </c>
      <c r="H45" s="1504"/>
      <c r="I45" s="1503" t="s">
        <v>275</v>
      </c>
      <c r="J45" s="1504"/>
      <c r="K45" s="1503" t="s">
        <v>276</v>
      </c>
      <c r="L45" s="1504"/>
      <c r="M45" s="1499" t="s">
        <v>277</v>
      </c>
      <c r="N45" s="1500"/>
      <c r="O45" s="563"/>
      <c r="P45" s="563"/>
      <c r="BK45" s="567"/>
      <c r="BL45" s="567"/>
      <c r="BM45" s="567"/>
      <c r="BN45" s="567"/>
      <c r="BO45" s="729"/>
      <c r="BP45" s="730"/>
      <c r="BQ45" s="731"/>
      <c r="BR45" s="731"/>
      <c r="BS45" s="732"/>
    </row>
    <row r="46" spans="2:79" ht="31.5">
      <c r="B46" s="1179" t="s">
        <v>6</v>
      </c>
      <c r="C46" s="1179" t="s">
        <v>3</v>
      </c>
      <c r="D46" s="1179" t="s">
        <v>4</v>
      </c>
      <c r="E46" s="1179" t="s">
        <v>7</v>
      </c>
      <c r="F46" s="1179" t="s">
        <v>48</v>
      </c>
      <c r="G46" s="1017" t="s">
        <v>1</v>
      </c>
      <c r="H46" s="1017" t="s">
        <v>2</v>
      </c>
      <c r="I46" s="1017" t="s">
        <v>1</v>
      </c>
      <c r="J46" s="1017" t="s">
        <v>2</v>
      </c>
      <c r="K46" s="1017" t="s">
        <v>1</v>
      </c>
      <c r="L46" s="1017" t="s">
        <v>2</v>
      </c>
      <c r="M46" s="1017" t="s">
        <v>1</v>
      </c>
      <c r="N46" s="1017" t="s">
        <v>2</v>
      </c>
      <c r="O46" s="563"/>
      <c r="P46" s="563"/>
      <c r="BK46" s="567"/>
      <c r="BL46" s="567"/>
      <c r="BM46" s="567"/>
      <c r="BN46" s="567"/>
      <c r="BO46" s="567"/>
      <c r="BP46" s="730"/>
      <c r="BQ46" s="731"/>
      <c r="BR46" s="731"/>
      <c r="BS46" s="732"/>
    </row>
    <row r="47" spans="2:79" ht="15.75">
      <c r="B47" s="1225"/>
      <c r="C47" s="1225"/>
      <c r="D47" s="1225"/>
      <c r="E47" s="1225" t="s">
        <v>85</v>
      </c>
      <c r="F47" s="1225" t="s">
        <v>271</v>
      </c>
      <c r="G47" s="1041" t="s">
        <v>247</v>
      </c>
      <c r="H47" s="1041" t="s">
        <v>252</v>
      </c>
      <c r="I47" s="1041" t="s">
        <v>247</v>
      </c>
      <c r="J47" s="1041" t="s">
        <v>252</v>
      </c>
      <c r="K47" s="1041" t="s">
        <v>247</v>
      </c>
      <c r="L47" s="1041" t="s">
        <v>252</v>
      </c>
      <c r="M47" s="1041" t="s">
        <v>247</v>
      </c>
      <c r="N47" s="1041" t="s">
        <v>252</v>
      </c>
      <c r="O47" s="563"/>
      <c r="P47" s="563"/>
      <c r="BK47" s="567"/>
      <c r="BL47" s="567"/>
      <c r="BM47" s="567"/>
      <c r="BN47" s="567"/>
      <c r="BO47" s="729"/>
      <c r="BP47" s="730"/>
      <c r="BQ47" s="731"/>
      <c r="BR47" s="731"/>
      <c r="BS47" s="732"/>
    </row>
    <row r="48" spans="2:79" ht="15">
      <c r="B48" s="1042" t="s">
        <v>11</v>
      </c>
      <c r="C48" s="1042" t="s">
        <v>9</v>
      </c>
      <c r="D48" s="1042" t="s">
        <v>10</v>
      </c>
      <c r="E48" s="1044" t="s">
        <v>12</v>
      </c>
      <c r="F48" s="1226" t="s">
        <v>86</v>
      </c>
      <c r="G48" s="1155">
        <f>+'Resolución 130-2023-OS_CD'!G420*Factores!$B$17</f>
        <v>1.1187199999999999</v>
      </c>
      <c r="H48" s="1155">
        <f>+'Resolución 130-2023-OS_CD'!H420*Factores!$B$17</f>
        <v>1.001984</v>
      </c>
      <c r="I48" s="1155">
        <f>+'Resolución 130-2023-OS_CD'!I420*Factores!$B$17</f>
        <v>1.1770879999999999</v>
      </c>
      <c r="J48" s="1155">
        <f>+'Resolución 130-2023-OS_CD'!J420*Factores!$B$17</f>
        <v>1.0603520000000002</v>
      </c>
      <c r="K48" s="1155">
        <f>+'Resolución 130-2023-OS_CD'!K420*Factores!$B$17</f>
        <v>1.4008319999999999</v>
      </c>
      <c r="L48" s="1155">
        <f>+'Resolución 130-2023-OS_CD'!L420*Factores!$B$17</f>
        <v>1.2743679999999999</v>
      </c>
      <c r="M48" s="1155">
        <f>+'Resolución 130-2023-OS_CD'!M420*Factores!$B$17</f>
        <v>1.4592000000000001</v>
      </c>
      <c r="N48" s="1155">
        <f>+'Resolución 130-2023-OS_CD'!N420*Factores!$B$17</f>
        <v>1.3424639999999999</v>
      </c>
      <c r="O48" s="563"/>
      <c r="P48" s="563"/>
      <c r="R48" s="560">
        <v>0.76</v>
      </c>
      <c r="S48" s="560">
        <v>0.72</v>
      </c>
      <c r="T48" s="560">
        <v>0.81</v>
      </c>
      <c r="U48" s="560">
        <v>0.77</v>
      </c>
      <c r="V48" s="560">
        <v>0.97</v>
      </c>
      <c r="W48" s="560">
        <v>0.93</v>
      </c>
      <c r="X48" s="560">
        <v>1.01</v>
      </c>
      <c r="Y48" s="560">
        <v>0.98</v>
      </c>
      <c r="AA48" s="560">
        <f>+IF(R48=G48,0,1)</f>
        <v>1</v>
      </c>
      <c r="AB48" s="560">
        <f t="shared" ref="AB48:AG48" si="12">+IF(S48=H48,0,1)</f>
        <v>1</v>
      </c>
      <c r="AC48" s="560">
        <f t="shared" si="12"/>
        <v>1</v>
      </c>
      <c r="AD48" s="560">
        <f t="shared" si="12"/>
        <v>1</v>
      </c>
      <c r="AE48" s="560">
        <f t="shared" si="12"/>
        <v>1</v>
      </c>
      <c r="AF48" s="560">
        <f t="shared" si="12"/>
        <v>1</v>
      </c>
      <c r="AG48" s="560">
        <f t="shared" si="12"/>
        <v>1</v>
      </c>
      <c r="AH48" s="560">
        <f>+IF(Y48=N48,0,1)</f>
        <v>1</v>
      </c>
      <c r="BK48" s="567"/>
      <c r="BL48" s="567"/>
      <c r="BM48" s="567"/>
      <c r="BN48" s="567"/>
      <c r="BO48" s="567"/>
      <c r="BP48" s="730"/>
      <c r="BQ48" s="731"/>
      <c r="BR48" s="731"/>
      <c r="BS48" s="732"/>
    </row>
    <row r="49" spans="2:79" ht="15">
      <c r="B49" s="1047"/>
      <c r="C49" s="1047"/>
      <c r="D49" s="1047"/>
      <c r="E49" s="1049"/>
      <c r="F49" s="1226" t="s">
        <v>87</v>
      </c>
      <c r="G49" s="1155">
        <f>+'Resolución 130-2023-OS_CD'!G421*Factores!$B$17</f>
        <v>1.1187199999999999</v>
      </c>
      <c r="H49" s="1155">
        <f>+'Resolución 130-2023-OS_CD'!H421*Factores!$B$17</f>
        <v>1.001984</v>
      </c>
      <c r="I49" s="1155">
        <f>+'Resolución 130-2023-OS_CD'!I421*Factores!$B$17</f>
        <v>1.1770879999999999</v>
      </c>
      <c r="J49" s="1155">
        <f>+'Resolución 130-2023-OS_CD'!J421*Factores!$B$17</f>
        <v>1.0603520000000002</v>
      </c>
      <c r="K49" s="1155">
        <f>+'Resolución 130-2023-OS_CD'!K421*Factores!$B$17</f>
        <v>1.4008319999999999</v>
      </c>
      <c r="L49" s="1155">
        <f>+'Resolución 130-2023-OS_CD'!L421*Factores!$B$17</f>
        <v>1.2743679999999999</v>
      </c>
      <c r="M49" s="1155">
        <f>+'Resolución 130-2023-OS_CD'!M421*Factores!$B$17</f>
        <v>1.4592000000000001</v>
      </c>
      <c r="N49" s="1155">
        <f>+'Resolución 130-2023-OS_CD'!N421*Factores!$B$17</f>
        <v>1.3424639999999999</v>
      </c>
      <c r="O49" s="563"/>
      <c r="P49" s="563"/>
      <c r="R49" s="560">
        <v>0.76</v>
      </c>
      <c r="S49" s="560">
        <v>0.72</v>
      </c>
      <c r="T49" s="560">
        <v>0.81</v>
      </c>
      <c r="U49" s="560">
        <v>0.77</v>
      </c>
      <c r="V49" s="560">
        <v>0.97</v>
      </c>
      <c r="W49" s="560">
        <v>0.93</v>
      </c>
      <c r="X49" s="560">
        <v>1.01</v>
      </c>
      <c r="Y49" s="560">
        <v>0.98</v>
      </c>
      <c r="AA49" s="560">
        <f t="shared" ref="AA49:AA58" si="13">+IF(R49=G49,0,1)</f>
        <v>1</v>
      </c>
      <c r="AB49" s="560">
        <f t="shared" ref="AB49:AB58" si="14">+IF(S49=H49,0,1)</f>
        <v>1</v>
      </c>
      <c r="AC49" s="560">
        <f t="shared" ref="AC49:AC58" si="15">+IF(T49=I49,0,1)</f>
        <v>1</v>
      </c>
      <c r="AD49" s="560">
        <f t="shared" ref="AD49:AD58" si="16">+IF(U49=J49,0,1)</f>
        <v>1</v>
      </c>
      <c r="AE49" s="560">
        <f t="shared" ref="AE49:AE58" si="17">+IF(V49=K49,0,1)</f>
        <v>1</v>
      </c>
      <c r="AF49" s="560">
        <f t="shared" ref="AF49:AF58" si="18">+IF(W49=L49,0,1)</f>
        <v>1</v>
      </c>
      <c r="AG49" s="560">
        <f t="shared" ref="AG49:AG58" si="19">+IF(X49=M49,0,1)</f>
        <v>1</v>
      </c>
      <c r="AH49" s="560">
        <f t="shared" ref="AH49:AH58" si="20">+IF(Y49=N49,0,1)</f>
        <v>1</v>
      </c>
    </row>
    <row r="50" spans="2:79" ht="15">
      <c r="B50" s="1047"/>
      <c r="C50" s="1047"/>
      <c r="D50" s="1047"/>
      <c r="E50" s="1049"/>
      <c r="F50" s="1227" t="s">
        <v>423</v>
      </c>
      <c r="G50" s="1155">
        <f>+'Resolución 130-2023-OS_CD'!G422*Factores!$B$17</f>
        <v>1.4494720000000001</v>
      </c>
      <c r="H50" s="1155">
        <f>+'Resolución 130-2023-OS_CD'!H422*Factores!$B$17</f>
        <v>1.3327360000000001</v>
      </c>
      <c r="I50" s="1155">
        <f>+'Resolución 130-2023-OS_CD'!I422*Factores!$B$17</f>
        <v>1.4494720000000001</v>
      </c>
      <c r="J50" s="1155">
        <f>+'Resolución 130-2023-OS_CD'!J422*Factores!$B$17</f>
        <v>1.3327360000000001</v>
      </c>
      <c r="K50" s="1228">
        <f>+'Resolución 130-2023-OS_CD'!K422*Factores!$B$17</f>
        <v>0</v>
      </c>
      <c r="L50" s="1228">
        <f>+'Resolución 130-2023-OS_CD'!L422*Factores!$B$17</f>
        <v>0</v>
      </c>
      <c r="M50" s="1228">
        <f>+'Resolución 130-2023-OS_CD'!M422*Factores!$B$17</f>
        <v>0</v>
      </c>
      <c r="N50" s="1228">
        <f>+'Resolución 130-2023-OS_CD'!N422*Factores!$B$17</f>
        <v>0</v>
      </c>
      <c r="O50" s="563"/>
      <c r="P50" s="563"/>
      <c r="R50" s="560">
        <v>0.76</v>
      </c>
      <c r="S50" s="560">
        <v>0.72</v>
      </c>
      <c r="T50" s="560">
        <v>0.81</v>
      </c>
      <c r="U50" s="560">
        <v>0.77</v>
      </c>
      <c r="V50" s="560">
        <v>0.97</v>
      </c>
      <c r="W50" s="560">
        <v>0.93</v>
      </c>
      <c r="X50" s="560">
        <v>1.01</v>
      </c>
      <c r="Y50" s="560">
        <v>0.98</v>
      </c>
      <c r="AA50" s="560">
        <f t="shared" si="13"/>
        <v>1</v>
      </c>
      <c r="AB50" s="560">
        <f t="shared" si="14"/>
        <v>1</v>
      </c>
      <c r="AC50" s="560">
        <f t="shared" si="15"/>
        <v>1</v>
      </c>
      <c r="AD50" s="560">
        <f t="shared" si="16"/>
        <v>1</v>
      </c>
      <c r="AE50" s="560">
        <f t="shared" si="17"/>
        <v>1</v>
      </c>
      <c r="AF50" s="560">
        <f t="shared" si="18"/>
        <v>1</v>
      </c>
      <c r="AG50" s="560">
        <f t="shared" si="19"/>
        <v>1</v>
      </c>
      <c r="AH50" s="560">
        <f t="shared" si="20"/>
        <v>1</v>
      </c>
    </row>
    <row r="51" spans="2:79" ht="15">
      <c r="B51" s="1185"/>
      <c r="C51" s="1185"/>
      <c r="D51" s="1229"/>
      <c r="E51" s="1229"/>
      <c r="F51" s="1230" t="s">
        <v>444</v>
      </c>
      <c r="G51" s="1155">
        <f>+'Resolución 130-2023-OS_CD'!G423*Factores!$B$17</f>
        <v>1.4494720000000001</v>
      </c>
      <c r="H51" s="1155">
        <f>+'Resolución 130-2023-OS_CD'!H423*Factores!$B$17</f>
        <v>1.3327360000000001</v>
      </c>
      <c r="I51" s="1155">
        <f>+'Resolución 130-2023-OS_CD'!I423*Factores!$B$17</f>
        <v>1.4494720000000001</v>
      </c>
      <c r="J51" s="1155">
        <f>+'Resolución 130-2023-OS_CD'!J423*Factores!$B$17</f>
        <v>1.3327360000000001</v>
      </c>
      <c r="K51" s="1228">
        <f>+'Resolución 130-2023-OS_CD'!K423*Factores!$B$17</f>
        <v>0</v>
      </c>
      <c r="L51" s="1228">
        <f>+'Resolución 130-2023-OS_CD'!L423*Factores!$B$17</f>
        <v>0</v>
      </c>
      <c r="M51" s="1228">
        <f>+'Resolución 130-2023-OS_CD'!M423*Factores!$B$17</f>
        <v>0</v>
      </c>
      <c r="N51" s="1228">
        <f>+'Resolución 130-2023-OS_CD'!N423*Factores!$B$17</f>
        <v>0</v>
      </c>
      <c r="O51" s="563"/>
      <c r="P51" s="563"/>
      <c r="R51" s="560">
        <v>0.76</v>
      </c>
      <c r="S51" s="560">
        <v>0.72</v>
      </c>
      <c r="T51" s="560">
        <v>0.81</v>
      </c>
      <c r="U51" s="560">
        <v>0.77</v>
      </c>
      <c r="V51" s="560">
        <v>0.97</v>
      </c>
      <c r="W51" s="560">
        <v>0.93</v>
      </c>
      <c r="X51" s="560">
        <v>1.01</v>
      </c>
      <c r="Y51" s="560">
        <v>0.98</v>
      </c>
      <c r="AA51" s="560">
        <f t="shared" si="13"/>
        <v>1</v>
      </c>
      <c r="AB51" s="560">
        <f t="shared" si="14"/>
        <v>1</v>
      </c>
      <c r="AC51" s="560">
        <f t="shared" si="15"/>
        <v>1</v>
      </c>
      <c r="AD51" s="560">
        <f t="shared" si="16"/>
        <v>1</v>
      </c>
      <c r="AE51" s="560">
        <f t="shared" si="17"/>
        <v>1</v>
      </c>
      <c r="AF51" s="560">
        <f t="shared" si="18"/>
        <v>1</v>
      </c>
      <c r="AG51" s="560">
        <f t="shared" si="19"/>
        <v>1</v>
      </c>
      <c r="AH51" s="560">
        <f t="shared" si="20"/>
        <v>1</v>
      </c>
    </row>
    <row r="52" spans="2:79" ht="15">
      <c r="B52" s="1047"/>
      <c r="C52" s="1047"/>
      <c r="D52" s="1042" t="s">
        <v>13</v>
      </c>
      <c r="E52" s="1044" t="s">
        <v>14</v>
      </c>
      <c r="F52" s="1226" t="s">
        <v>86</v>
      </c>
      <c r="G52" s="1155">
        <f>+'Resolución 130-2023-OS_CD'!G424*Factores!$B$17</f>
        <v>1.1187199999999999</v>
      </c>
      <c r="H52" s="1155">
        <f>+'Resolución 130-2023-OS_CD'!H424*Factores!$B$17</f>
        <v>1.001984</v>
      </c>
      <c r="I52" s="1155">
        <f>+'Resolución 130-2023-OS_CD'!I424*Factores!$B$17</f>
        <v>1.1770879999999999</v>
      </c>
      <c r="J52" s="1155">
        <f>+'Resolución 130-2023-OS_CD'!J424*Factores!$B$17</f>
        <v>1.0603520000000002</v>
      </c>
      <c r="K52" s="1155">
        <f>+'Resolución 130-2023-OS_CD'!K424*Factores!$B$17</f>
        <v>1.4008319999999999</v>
      </c>
      <c r="L52" s="1155">
        <f>+'Resolución 130-2023-OS_CD'!L424*Factores!$B$17</f>
        <v>1.2743679999999999</v>
      </c>
      <c r="M52" s="1155">
        <f>+'Resolución 130-2023-OS_CD'!M424*Factores!$B$17</f>
        <v>1.4592000000000001</v>
      </c>
      <c r="N52" s="1155">
        <f>+'Resolución 130-2023-OS_CD'!N424*Factores!$B$17</f>
        <v>1.3424639999999999</v>
      </c>
      <c r="O52" s="563"/>
      <c r="P52" s="563"/>
      <c r="R52" s="560">
        <v>0.98</v>
      </c>
      <c r="S52" s="560">
        <v>0.95</v>
      </c>
      <c r="T52" s="560">
        <v>0.98</v>
      </c>
      <c r="U52" s="560">
        <v>0.95</v>
      </c>
      <c r="V52" s="560">
        <v>1.1000000000000001</v>
      </c>
      <c r="W52" s="560">
        <v>1.06</v>
      </c>
      <c r="X52" s="560">
        <v>1.1000000000000001</v>
      </c>
      <c r="Y52" s="560">
        <v>1.06</v>
      </c>
      <c r="AA52" s="560">
        <f t="shared" si="13"/>
        <v>1</v>
      </c>
      <c r="AB52" s="560">
        <f t="shared" si="14"/>
        <v>1</v>
      </c>
      <c r="AC52" s="560">
        <f t="shared" si="15"/>
        <v>1</v>
      </c>
      <c r="AD52" s="560">
        <f t="shared" si="16"/>
        <v>1</v>
      </c>
      <c r="AE52" s="560">
        <f t="shared" si="17"/>
        <v>1</v>
      </c>
      <c r="AF52" s="560">
        <f t="shared" si="18"/>
        <v>1</v>
      </c>
      <c r="AG52" s="560">
        <f t="shared" si="19"/>
        <v>1</v>
      </c>
      <c r="AH52" s="560">
        <f t="shared" si="20"/>
        <v>1</v>
      </c>
    </row>
    <row r="53" spans="2:79" ht="15">
      <c r="B53" s="1047"/>
      <c r="C53" s="1047"/>
      <c r="D53" s="1047"/>
      <c r="E53" s="1049"/>
      <c r="F53" s="1226" t="s">
        <v>87</v>
      </c>
      <c r="G53" s="1155">
        <f>+'Resolución 130-2023-OS_CD'!G425*Factores!$B$17</f>
        <v>1.1187199999999999</v>
      </c>
      <c r="H53" s="1155">
        <f>+'Resolución 130-2023-OS_CD'!H425*Factores!$B$17</f>
        <v>1.001984</v>
      </c>
      <c r="I53" s="1155">
        <f>+'Resolución 130-2023-OS_CD'!I425*Factores!$B$17</f>
        <v>1.1770879999999999</v>
      </c>
      <c r="J53" s="1155">
        <f>+'Resolución 130-2023-OS_CD'!J425*Factores!$B$17</f>
        <v>1.0603520000000002</v>
      </c>
      <c r="K53" s="1155">
        <f>+'Resolución 130-2023-OS_CD'!K425*Factores!$B$17</f>
        <v>1.4008319999999999</v>
      </c>
      <c r="L53" s="1155">
        <f>+'Resolución 130-2023-OS_CD'!L425*Factores!$B$17</f>
        <v>1.2743679999999999</v>
      </c>
      <c r="M53" s="1155">
        <f>+'Resolución 130-2023-OS_CD'!M425*Factores!$B$17</f>
        <v>1.4592000000000001</v>
      </c>
      <c r="N53" s="1155">
        <f>+'Resolución 130-2023-OS_CD'!N425*Factores!$B$17</f>
        <v>1.3424639999999999</v>
      </c>
      <c r="O53" s="563"/>
      <c r="P53" s="563"/>
    </row>
    <row r="54" spans="2:79" ht="15">
      <c r="B54" s="1047"/>
      <c r="C54" s="1047"/>
      <c r="D54" s="1047"/>
      <c r="E54" s="1049"/>
      <c r="F54" s="1227" t="s">
        <v>423</v>
      </c>
      <c r="G54" s="1155">
        <f>+'Resolución 130-2023-OS_CD'!G426*Factores!$B$17</f>
        <v>1.4494720000000001</v>
      </c>
      <c r="H54" s="1155">
        <f>+'Resolución 130-2023-OS_CD'!H426*Factores!$B$17</f>
        <v>1.3327360000000001</v>
      </c>
      <c r="I54" s="1155">
        <f>+'Resolución 130-2023-OS_CD'!I426*Factores!$B$17</f>
        <v>1.4494720000000001</v>
      </c>
      <c r="J54" s="1155">
        <f>+'Resolución 130-2023-OS_CD'!J426*Factores!$B$17</f>
        <v>1.3327360000000001</v>
      </c>
      <c r="K54" s="1228">
        <f>+'Resolución 130-2023-OS_CD'!K426*Factores!$B$17</f>
        <v>0</v>
      </c>
      <c r="L54" s="1228">
        <f>+'Resolución 130-2023-OS_CD'!L426*Factores!$B$17</f>
        <v>0</v>
      </c>
      <c r="M54" s="1228">
        <f>+'Resolución 130-2023-OS_CD'!M426*Factores!$B$17</f>
        <v>0</v>
      </c>
      <c r="N54" s="1228">
        <f>+'Resolución 130-2023-OS_CD'!N426*Factores!$B$17</f>
        <v>0</v>
      </c>
      <c r="O54" s="563"/>
      <c r="P54" s="563"/>
    </row>
    <row r="55" spans="2:79" ht="15">
      <c r="B55" s="1229"/>
      <c r="C55" s="1229"/>
      <c r="D55" s="1229"/>
      <c r="E55" s="1064"/>
      <c r="F55" s="1230" t="s">
        <v>444</v>
      </c>
      <c r="G55" s="1155">
        <f>+'Resolución 130-2023-OS_CD'!G427*Factores!$B$17</f>
        <v>1.4494720000000001</v>
      </c>
      <c r="H55" s="1155">
        <f>+'Resolución 130-2023-OS_CD'!H427*Factores!$B$17</f>
        <v>1.3327360000000001</v>
      </c>
      <c r="I55" s="1155">
        <f>+'Resolución 130-2023-OS_CD'!I427*Factores!$B$17</f>
        <v>1.4494720000000001</v>
      </c>
      <c r="J55" s="1155">
        <f>+'Resolución 130-2023-OS_CD'!J427*Factores!$B$17</f>
        <v>1.3327360000000001</v>
      </c>
      <c r="K55" s="1155">
        <f>+'Resolución 130-2023-OS_CD'!K427*Factores!$B$17</f>
        <v>0</v>
      </c>
      <c r="L55" s="1155">
        <f>+'Resolución 130-2023-OS_CD'!L427*Factores!$B$17</f>
        <v>0</v>
      </c>
      <c r="M55" s="1155">
        <f>+'Resolución 130-2023-OS_CD'!M427*Factores!$B$17</f>
        <v>0</v>
      </c>
      <c r="N55" s="1155">
        <f>+'Resolución 130-2023-OS_CD'!N427*Factores!$B$17</f>
        <v>0</v>
      </c>
      <c r="O55" s="563"/>
      <c r="P55" s="563"/>
    </row>
    <row r="56" spans="2:79" ht="15">
      <c r="B56" s="1042" t="s">
        <v>17</v>
      </c>
      <c r="C56" s="1042" t="s">
        <v>15</v>
      </c>
      <c r="D56" s="1148" t="s">
        <v>16</v>
      </c>
      <c r="E56" s="1231" t="s">
        <v>18</v>
      </c>
      <c r="F56" s="1148" t="s">
        <v>59</v>
      </c>
      <c r="G56" s="1155">
        <f>+'Resolución 130-2023-OS_CD'!G428*Factores!$B$17</f>
        <v>1.2743679999999999</v>
      </c>
      <c r="H56" s="1155">
        <f>+'Resolución 130-2023-OS_CD'!H428*Factores!$B$17</f>
        <v>1.206272</v>
      </c>
      <c r="I56" s="1155">
        <f>+'Resolución 130-2023-OS_CD'!I428*Factores!$B$17</f>
        <v>1.2743679999999999</v>
      </c>
      <c r="J56" s="1155">
        <f>+'Resolución 130-2023-OS_CD'!J428*Factores!$B$17</f>
        <v>1.206272</v>
      </c>
      <c r="K56" s="1155">
        <f>+'Resolución 130-2023-OS_CD'!K428*Factores!$B$17</f>
        <v>1.4592000000000001</v>
      </c>
      <c r="L56" s="1155">
        <f>+'Resolución 130-2023-OS_CD'!L428*Factores!$B$17</f>
        <v>1.3911039999999999</v>
      </c>
      <c r="M56" s="1155">
        <f>+'Resolución 130-2023-OS_CD'!M428*Factores!$B$17</f>
        <v>1.4592000000000001</v>
      </c>
      <c r="N56" s="1155">
        <f>+'Resolución 130-2023-OS_CD'!N428*Factores!$B$17</f>
        <v>1.3911039999999999</v>
      </c>
      <c r="O56" s="563"/>
      <c r="P56" s="563"/>
    </row>
    <row r="57" spans="2:79" ht="15">
      <c r="B57" s="1047"/>
      <c r="C57" s="1047"/>
      <c r="D57" s="1062"/>
      <c r="E57" s="1232"/>
      <c r="F57" s="1062" t="s">
        <v>440</v>
      </c>
      <c r="G57" s="1155">
        <f>+'Resolución 130-2023-OS_CD'!G429*Factores!$B$17</f>
        <v>2.7043839999999997</v>
      </c>
      <c r="H57" s="1155">
        <f>+'Resolución 130-2023-OS_CD'!H429*Factores!$B$17</f>
        <v>2.636288</v>
      </c>
      <c r="I57" s="1155">
        <f>+'Resolución 130-2023-OS_CD'!I429*Factores!$B$17</f>
        <v>2.7043839999999997</v>
      </c>
      <c r="J57" s="1155">
        <f>+'Resolución 130-2023-OS_CD'!J429*Factores!$B$17</f>
        <v>2.636288</v>
      </c>
      <c r="K57" s="1228">
        <f>+'Resolución 130-2023-OS_CD'!K429*Factores!$B$17</f>
        <v>0</v>
      </c>
      <c r="L57" s="1228">
        <f>+'Resolución 130-2023-OS_CD'!L429*Factores!$B$17</f>
        <v>0</v>
      </c>
      <c r="M57" s="1228">
        <f>+'Resolución 130-2023-OS_CD'!M429*Factores!$B$17</f>
        <v>0</v>
      </c>
      <c r="N57" s="1228">
        <f>+'Resolución 130-2023-OS_CD'!N429*Factores!$B$17</f>
        <v>0</v>
      </c>
      <c r="O57" s="563"/>
      <c r="P57" s="563"/>
    </row>
    <row r="58" spans="2:79" ht="15">
      <c r="B58" s="1047"/>
      <c r="C58" s="1047"/>
      <c r="D58" s="1062"/>
      <c r="E58" s="1232"/>
      <c r="F58" s="1062" t="s">
        <v>445</v>
      </c>
      <c r="G58" s="1155">
        <f>+'Resolución 130-2023-OS_CD'!G430*Factores!$B$17</f>
        <v>2.7043839999999997</v>
      </c>
      <c r="H58" s="1155">
        <f>+'Resolución 130-2023-OS_CD'!H430*Factores!$B$17</f>
        <v>2.636288</v>
      </c>
      <c r="I58" s="1155">
        <f>+'Resolución 130-2023-OS_CD'!I430*Factores!$B$17</f>
        <v>2.7043839999999997</v>
      </c>
      <c r="J58" s="1155">
        <f>+'Resolución 130-2023-OS_CD'!J430*Factores!$B$17</f>
        <v>2.636288</v>
      </c>
      <c r="K58" s="1228">
        <f>+'Resolución 130-2023-OS_CD'!K430*Factores!$B$17</f>
        <v>0</v>
      </c>
      <c r="L58" s="1228">
        <f>+'Resolución 130-2023-OS_CD'!L430*Factores!$B$17</f>
        <v>0</v>
      </c>
      <c r="M58" s="1228">
        <f>+'Resolución 130-2023-OS_CD'!M430*Factores!$B$17</f>
        <v>0</v>
      </c>
      <c r="N58" s="1228">
        <f>+'Resolución 130-2023-OS_CD'!N430*Factores!$B$17</f>
        <v>0</v>
      </c>
      <c r="O58" s="563"/>
      <c r="P58" s="563"/>
      <c r="R58" s="560">
        <v>0.98</v>
      </c>
      <c r="S58" s="560">
        <v>0.95</v>
      </c>
      <c r="T58" s="560">
        <v>0.98</v>
      </c>
      <c r="U58" s="560">
        <v>0.95</v>
      </c>
      <c r="V58" s="560">
        <v>1.1000000000000001</v>
      </c>
      <c r="W58" s="560">
        <v>1.06</v>
      </c>
      <c r="X58" s="560">
        <v>1.1000000000000001</v>
      </c>
      <c r="Y58" s="560">
        <v>1.06</v>
      </c>
      <c r="AA58" s="560">
        <f t="shared" si="13"/>
        <v>1</v>
      </c>
      <c r="AB58" s="560">
        <f t="shared" si="14"/>
        <v>1</v>
      </c>
      <c r="AC58" s="560">
        <f t="shared" si="15"/>
        <v>1</v>
      </c>
      <c r="AD58" s="560">
        <f t="shared" si="16"/>
        <v>1</v>
      </c>
      <c r="AE58" s="560">
        <f t="shared" si="17"/>
        <v>1</v>
      </c>
      <c r="AF58" s="560">
        <f t="shared" si="18"/>
        <v>1</v>
      </c>
      <c r="AG58" s="560">
        <f t="shared" si="19"/>
        <v>1</v>
      </c>
      <c r="AH58" s="560">
        <f t="shared" si="20"/>
        <v>1</v>
      </c>
      <c r="AI58" s="582">
        <f>+SUM(AA48:AH58)</f>
        <v>48</v>
      </c>
    </row>
    <row r="59" spans="2:79" ht="30">
      <c r="B59" s="1058"/>
      <c r="C59" s="1058"/>
      <c r="D59" s="1148" t="s">
        <v>20</v>
      </c>
      <c r="E59" s="1150" t="s">
        <v>21</v>
      </c>
      <c r="F59" s="1148" t="s">
        <v>59</v>
      </c>
      <c r="G59" s="1155">
        <f>+'Resolución 130-2023-OS_CD'!G431*Factores!$B$17</f>
        <v>1.2743679999999999</v>
      </c>
      <c r="H59" s="1155">
        <f>+'Resolución 130-2023-OS_CD'!H431*Factores!$B$17</f>
        <v>1.206272</v>
      </c>
      <c r="I59" s="1155">
        <f>+'Resolución 130-2023-OS_CD'!I431*Factores!$B$17</f>
        <v>1.2743679999999999</v>
      </c>
      <c r="J59" s="1155">
        <f>+'Resolución 130-2023-OS_CD'!J431*Factores!$B$17</f>
        <v>1.206272</v>
      </c>
      <c r="K59" s="1155">
        <f>+'Resolución 130-2023-OS_CD'!K431*Factores!$B$17</f>
        <v>1.4592000000000001</v>
      </c>
      <c r="L59" s="1155">
        <f>+'Resolución 130-2023-OS_CD'!L431*Factores!$B$17</f>
        <v>1.3911039999999999</v>
      </c>
      <c r="M59" s="1155">
        <f>+'Resolución 130-2023-OS_CD'!M431*Factores!$B$17</f>
        <v>1.4592000000000001</v>
      </c>
      <c r="N59" s="1155">
        <f>+'Resolución 130-2023-OS_CD'!N431*Factores!$B$17</f>
        <v>1.3911039999999999</v>
      </c>
      <c r="O59" s="563"/>
      <c r="P59" s="563"/>
    </row>
    <row r="60" spans="2:79" ht="15">
      <c r="B60" s="1048"/>
      <c r="C60" s="1048"/>
      <c r="D60" s="1048"/>
      <c r="E60" s="1233"/>
      <c r="F60" s="1062" t="s">
        <v>445</v>
      </c>
      <c r="G60" s="1155">
        <f>+'Resolución 130-2023-OS_CD'!G432*Factores!$B$17</f>
        <v>2.7043839999999997</v>
      </c>
      <c r="H60" s="1155">
        <f>+'Resolución 130-2023-OS_CD'!H432*Factores!$B$17</f>
        <v>2.636288</v>
      </c>
      <c r="I60" s="1155">
        <f>+'Resolución 130-2023-OS_CD'!I432*Factores!$B$17</f>
        <v>2.7043839999999997</v>
      </c>
      <c r="J60" s="1155">
        <f>+'Resolución 130-2023-OS_CD'!J432*Factores!$B$17</f>
        <v>2.636288</v>
      </c>
      <c r="K60" s="1155">
        <f>+'Resolución 130-2023-OS_CD'!K432*Factores!$B$17</f>
        <v>0</v>
      </c>
      <c r="L60" s="1155">
        <f>+'Resolución 130-2023-OS_CD'!L432*Factores!$B$17</f>
        <v>0</v>
      </c>
      <c r="M60" s="1155">
        <f>+'Resolución 130-2023-OS_CD'!M432*Factores!$B$17</f>
        <v>0</v>
      </c>
      <c r="N60" s="1155">
        <f>+'Resolución 130-2023-OS_CD'!N432*Factores!$B$17</f>
        <v>0</v>
      </c>
      <c r="O60" s="563"/>
      <c r="P60" s="563"/>
      <c r="BW60" s="783">
        <f>+SUM(G48:N60)</f>
        <v>114.96550399999995</v>
      </c>
      <c r="BY60" s="785">
        <v>108.75999999999993</v>
      </c>
      <c r="BZ60" s="785">
        <v>108.43372000000002</v>
      </c>
      <c r="CA60" s="562">
        <f t="shared" si="11"/>
        <v>-0.32627999999991175</v>
      </c>
    </row>
    <row r="61" spans="2:79">
      <c r="B61" s="563"/>
      <c r="C61" s="563"/>
      <c r="D61" s="563"/>
      <c r="E61" s="563"/>
      <c r="F61" s="563"/>
      <c r="G61" s="563"/>
      <c r="H61" s="563"/>
      <c r="I61" s="563"/>
      <c r="J61" s="563"/>
      <c r="K61" s="563"/>
      <c r="L61" s="563"/>
      <c r="M61" s="563"/>
      <c r="N61" s="563"/>
      <c r="O61" s="563"/>
      <c r="P61" s="563"/>
    </row>
    <row r="62" spans="2:79">
      <c r="B62" s="563"/>
      <c r="C62" s="563"/>
      <c r="D62" s="563"/>
      <c r="E62" s="563"/>
      <c r="F62" s="563"/>
      <c r="G62" s="563"/>
      <c r="H62" s="563"/>
      <c r="I62" s="563"/>
      <c r="J62" s="563"/>
      <c r="K62" s="563"/>
      <c r="L62" s="563"/>
      <c r="M62" s="563"/>
      <c r="N62" s="563"/>
      <c r="O62" s="563"/>
      <c r="P62" s="563"/>
    </row>
    <row r="63" spans="2:79">
      <c r="B63" s="563"/>
      <c r="C63" s="563"/>
      <c r="D63" s="563"/>
      <c r="E63" s="563"/>
      <c r="F63" s="563"/>
      <c r="G63" s="563"/>
      <c r="H63" s="563"/>
      <c r="I63" s="563"/>
      <c r="J63" s="563"/>
      <c r="K63" s="563"/>
      <c r="L63" s="563"/>
      <c r="M63" s="563"/>
      <c r="N63" s="563"/>
      <c r="O63" s="563"/>
      <c r="P63" s="563"/>
    </row>
    <row r="64" spans="2:79">
      <c r="B64" s="563"/>
      <c r="C64" s="563"/>
      <c r="D64" s="563"/>
      <c r="E64" s="563"/>
      <c r="F64" s="563"/>
      <c r="G64" s="563"/>
      <c r="H64" s="563"/>
      <c r="I64" s="563"/>
      <c r="J64" s="563"/>
      <c r="K64" s="563"/>
      <c r="L64" s="563"/>
      <c r="M64" s="563"/>
      <c r="N64" s="563"/>
      <c r="O64" s="563"/>
      <c r="P64" s="563"/>
    </row>
    <row r="65" spans="2:38" ht="15.75">
      <c r="B65" s="434" t="s">
        <v>279</v>
      </c>
      <c r="C65" s="563"/>
      <c r="D65" s="563"/>
      <c r="E65" s="563"/>
      <c r="F65" s="563"/>
      <c r="G65" s="563"/>
      <c r="H65" s="563"/>
      <c r="I65" s="563"/>
      <c r="J65" s="563"/>
      <c r="K65" s="563"/>
      <c r="L65" s="563"/>
      <c r="M65" s="563"/>
      <c r="N65" s="563"/>
      <c r="O65" s="563"/>
      <c r="P65" s="563"/>
    </row>
    <row r="66" spans="2:38">
      <c r="B66" s="563"/>
      <c r="C66" s="563"/>
      <c r="D66" s="435"/>
      <c r="E66" s="435"/>
      <c r="F66" s="435"/>
      <c r="G66" s="435"/>
      <c r="H66" s="435"/>
      <c r="I66" s="1499" t="s">
        <v>274</v>
      </c>
      <c r="J66" s="1500"/>
      <c r="K66" s="1499" t="s">
        <v>275</v>
      </c>
      <c r="L66" s="1500"/>
      <c r="M66" s="1499" t="s">
        <v>276</v>
      </c>
      <c r="N66" s="1500"/>
      <c r="O66" s="1499" t="s">
        <v>277</v>
      </c>
      <c r="P66" s="1500"/>
    </row>
    <row r="67" spans="2:38" ht="31.5">
      <c r="B67" s="1179" t="s">
        <v>6</v>
      </c>
      <c r="C67" s="1180" t="s">
        <v>3</v>
      </c>
      <c r="D67" s="1179" t="s">
        <v>4</v>
      </c>
      <c r="E67" s="1179" t="s">
        <v>7</v>
      </c>
      <c r="F67" s="1179" t="s">
        <v>48</v>
      </c>
      <c r="G67" s="1017" t="s">
        <v>1</v>
      </c>
      <c r="H67" s="1017" t="s">
        <v>2</v>
      </c>
      <c r="I67" s="1088" t="s">
        <v>1</v>
      </c>
      <c r="J67" s="1088" t="s">
        <v>2</v>
      </c>
      <c r="K67" s="1088" t="s">
        <v>1</v>
      </c>
      <c r="L67" s="1088" t="s">
        <v>2</v>
      </c>
      <c r="M67" s="1088" t="s">
        <v>1</v>
      </c>
      <c r="N67" s="1088" t="s">
        <v>2</v>
      </c>
      <c r="O67" s="1088" t="s">
        <v>1</v>
      </c>
      <c r="P67" s="1088" t="s">
        <v>2</v>
      </c>
    </row>
    <row r="68" spans="2:38" ht="15.75">
      <c r="B68" s="1181"/>
      <c r="C68" s="1182"/>
      <c r="D68" s="1181"/>
      <c r="E68" s="1181" t="s">
        <v>85</v>
      </c>
      <c r="F68" s="1181" t="s">
        <v>271</v>
      </c>
      <c r="G68" s="1041" t="s">
        <v>247</v>
      </c>
      <c r="H68" s="1039" t="s">
        <v>252</v>
      </c>
      <c r="I68" s="1234" t="s">
        <v>247</v>
      </c>
      <c r="J68" s="1234" t="s">
        <v>241</v>
      </c>
      <c r="K68" s="1234" t="s">
        <v>247</v>
      </c>
      <c r="L68" s="1234" t="s">
        <v>241</v>
      </c>
      <c r="M68" s="1234" t="s">
        <v>247</v>
      </c>
      <c r="N68" s="1234" t="s">
        <v>241</v>
      </c>
      <c r="O68" s="1234" t="s">
        <v>247</v>
      </c>
      <c r="P68" s="1234" t="s">
        <v>241</v>
      </c>
    </row>
    <row r="69" spans="2:38" ht="15">
      <c r="B69" s="1042" t="s">
        <v>17</v>
      </c>
      <c r="C69" s="1043" t="s">
        <v>15</v>
      </c>
      <c r="D69" s="1042" t="s">
        <v>16</v>
      </c>
      <c r="E69" s="1044" t="s">
        <v>18</v>
      </c>
      <c r="F69" s="1045" t="s">
        <v>62</v>
      </c>
      <c r="G69" s="1136">
        <f>'Resolución 130-2023-OS_CD'!G441*Factores!$B$17</f>
        <v>2.8113920000000001</v>
      </c>
      <c r="H69" s="1136">
        <f>'Resolución 130-2023-OS_CD'!H441*Factores!$B$17</f>
        <v>2.743296</v>
      </c>
      <c r="I69" s="1235"/>
      <c r="J69" s="1235"/>
      <c r="K69" s="1235"/>
      <c r="L69" s="1235"/>
      <c r="M69" s="1235"/>
      <c r="N69" s="1235"/>
      <c r="O69" s="1235"/>
      <c r="P69" s="1235"/>
      <c r="R69" s="560">
        <v>1.96</v>
      </c>
      <c r="S69" s="560">
        <v>1.92</v>
      </c>
      <c r="AC69" s="560">
        <f>+IF(R69=G69,0,1)</f>
        <v>1</v>
      </c>
      <c r="AD69" s="560">
        <f t="shared" ref="AD69:AL69" si="21">+IF(S69=H69,0,1)</f>
        <v>1</v>
      </c>
      <c r="AE69" s="560">
        <f t="shared" si="21"/>
        <v>0</v>
      </c>
      <c r="AF69" s="560">
        <f t="shared" si="21"/>
        <v>0</v>
      </c>
      <c r="AG69" s="560">
        <f t="shared" si="21"/>
        <v>0</v>
      </c>
      <c r="AH69" s="560">
        <f t="shared" si="21"/>
        <v>0</v>
      </c>
      <c r="AI69" s="560">
        <f t="shared" si="21"/>
        <v>0</v>
      </c>
      <c r="AJ69" s="560">
        <f t="shared" si="21"/>
        <v>0</v>
      </c>
      <c r="AK69" s="560">
        <f t="shared" si="21"/>
        <v>0</v>
      </c>
      <c r="AL69" s="560">
        <f t="shared" si="21"/>
        <v>0</v>
      </c>
    </row>
    <row r="70" spans="2:38" ht="15">
      <c r="B70" s="1047"/>
      <c r="C70" s="1048"/>
      <c r="D70" s="1047"/>
      <c r="E70" s="1049"/>
      <c r="F70" s="1148" t="s">
        <v>59</v>
      </c>
      <c r="G70" s="1184">
        <f>'Resolución 130-2023-OS_CD'!G442*Factores!$B$17</f>
        <v>0</v>
      </c>
      <c r="H70" s="1184">
        <f>'Resolución 130-2023-OS_CD'!H442*Factores!$B$17</f>
        <v>0</v>
      </c>
      <c r="I70" s="1235"/>
      <c r="J70" s="1235"/>
      <c r="K70" s="1235"/>
      <c r="L70" s="1235"/>
      <c r="M70" s="1235"/>
      <c r="N70" s="1235"/>
      <c r="O70" s="1235"/>
      <c r="P70" s="1235"/>
      <c r="T70" s="560">
        <v>0.98</v>
      </c>
      <c r="U70" s="560">
        <v>0.95</v>
      </c>
      <c r="V70" s="560">
        <v>0.98</v>
      </c>
      <c r="W70" s="560">
        <v>0.95</v>
      </c>
      <c r="X70" s="560">
        <v>1.1000000000000001</v>
      </c>
      <c r="Y70" s="560">
        <v>1.06</v>
      </c>
      <c r="Z70" s="560">
        <v>1.1000000000000001</v>
      </c>
      <c r="AA70" s="560">
        <v>1.06</v>
      </c>
      <c r="AC70" s="560">
        <f t="shared" ref="AC70:AC84" si="22">+IF(R70=G70,0,1)</f>
        <v>0</v>
      </c>
      <c r="AD70" s="560">
        <f t="shared" ref="AD70:AD84" si="23">+IF(S70=H70,0,1)</f>
        <v>0</v>
      </c>
      <c r="AE70" s="560">
        <f t="shared" ref="AE70:AE84" si="24">+IF(T70=I70,0,1)</f>
        <v>1</v>
      </c>
      <c r="AF70" s="560">
        <f t="shared" ref="AF70:AF84" si="25">+IF(U70=J70,0,1)</f>
        <v>1</v>
      </c>
      <c r="AG70" s="560">
        <f t="shared" ref="AG70:AG84" si="26">+IF(V70=K70,0,1)</f>
        <v>1</v>
      </c>
      <c r="AH70" s="560">
        <f t="shared" ref="AH70:AH84" si="27">+IF(W70=L70,0,1)</f>
        <v>1</v>
      </c>
      <c r="AI70" s="560">
        <f t="shared" ref="AI70:AI84" si="28">+IF(X70=M70,0,1)</f>
        <v>1</v>
      </c>
      <c r="AJ70" s="560">
        <f t="shared" ref="AJ70:AJ84" si="29">+IF(Y70=N70,0,1)</f>
        <v>1</v>
      </c>
      <c r="AK70" s="560">
        <f t="shared" ref="AK70:AK84" si="30">+IF(Z70=O70,0,1)</f>
        <v>1</v>
      </c>
      <c r="AL70" s="560">
        <f t="shared" ref="AL70:AL84" si="31">+IF(AA70=P70,0,1)</f>
        <v>1</v>
      </c>
    </row>
    <row r="71" spans="2:38" ht="15">
      <c r="B71" s="1047"/>
      <c r="C71" s="1048"/>
      <c r="D71" s="1047"/>
      <c r="E71" s="1049"/>
      <c r="F71" s="1236" t="s">
        <v>423</v>
      </c>
      <c r="G71" s="1136">
        <f>'Resolución 130-2023-OS_CD'!G443*Factores!$B$17</f>
        <v>2.7043839999999997</v>
      </c>
      <c r="H71" s="1136">
        <f>'Resolución 130-2023-OS_CD'!H443*Factores!$B$17</f>
        <v>2.636288</v>
      </c>
      <c r="I71" s="1237">
        <f>'Resolución 130-2023-OS_CD'!I443*Factores!$B$17</f>
        <v>0</v>
      </c>
      <c r="J71" s="1184">
        <f>'Resolución 130-2023-OS_CD'!J443*Factores!$B$17</f>
        <v>0</v>
      </c>
      <c r="K71" s="1184">
        <f>'Resolución 130-2023-OS_CD'!K443*Factores!$B$17</f>
        <v>0</v>
      </c>
      <c r="L71" s="1184">
        <f>'Resolución 130-2023-OS_CD'!L443*Factores!$B$17</f>
        <v>0</v>
      </c>
      <c r="M71" s="1184">
        <f>'Resolución 130-2023-OS_CD'!M443*Factores!$B$17</f>
        <v>0</v>
      </c>
      <c r="N71" s="1184">
        <f>'Resolución 130-2023-OS_CD'!N443*Factores!$B$17</f>
        <v>0</v>
      </c>
      <c r="O71" s="1184">
        <f>'Resolución 130-2023-OS_CD'!O443*Factores!$B$17</f>
        <v>0</v>
      </c>
      <c r="P71" s="1184">
        <f>'Resolución 130-2023-OS_CD'!P443*Factores!$B$17</f>
        <v>0</v>
      </c>
      <c r="R71" s="560">
        <v>0.51</v>
      </c>
      <c r="S71" s="560">
        <v>0.46</v>
      </c>
      <c r="AC71" s="560">
        <f t="shared" si="22"/>
        <v>1</v>
      </c>
      <c r="AD71" s="560">
        <f t="shared" si="23"/>
        <v>1</v>
      </c>
      <c r="AE71" s="560">
        <f t="shared" si="24"/>
        <v>0</v>
      </c>
      <c r="AF71" s="560">
        <f t="shared" si="25"/>
        <v>0</v>
      </c>
      <c r="AG71" s="560">
        <f t="shared" si="26"/>
        <v>0</v>
      </c>
      <c r="AH71" s="560">
        <f t="shared" si="27"/>
        <v>0</v>
      </c>
      <c r="AI71" s="560">
        <f t="shared" si="28"/>
        <v>0</v>
      </c>
      <c r="AJ71" s="560">
        <f t="shared" si="29"/>
        <v>0</v>
      </c>
      <c r="AK71" s="560">
        <f t="shared" si="30"/>
        <v>0</v>
      </c>
      <c r="AL71" s="560">
        <f t="shared" si="31"/>
        <v>0</v>
      </c>
    </row>
    <row r="72" spans="2:38" ht="15">
      <c r="B72" s="1047"/>
      <c r="C72" s="1048"/>
      <c r="D72" s="1047"/>
      <c r="E72" s="1049"/>
      <c r="F72" s="1062" t="s">
        <v>428</v>
      </c>
      <c r="G72" s="1136">
        <f>'Resolución 130-2023-OS_CD'!G444*Factores!$B$17</f>
        <v>2.7043839999999997</v>
      </c>
      <c r="H72" s="1136">
        <f>'Resolución 130-2023-OS_CD'!H444*Factores!$B$17</f>
        <v>2.636288</v>
      </c>
      <c r="I72" s="1235"/>
      <c r="J72" s="1183"/>
      <c r="K72" s="1183"/>
      <c r="L72" s="1183"/>
      <c r="M72" s="1183"/>
      <c r="N72" s="1183"/>
      <c r="O72" s="1183"/>
      <c r="P72" s="1183"/>
      <c r="R72" s="560">
        <v>2.2400000000000002</v>
      </c>
      <c r="S72" s="560">
        <v>2.1800000000000002</v>
      </c>
      <c r="AC72" s="560">
        <f t="shared" si="22"/>
        <v>1</v>
      </c>
      <c r="AD72" s="560">
        <f t="shared" si="23"/>
        <v>1</v>
      </c>
      <c r="AE72" s="560">
        <f t="shared" si="24"/>
        <v>0</v>
      </c>
      <c r="AF72" s="560">
        <f t="shared" si="25"/>
        <v>0</v>
      </c>
      <c r="AG72" s="560">
        <f t="shared" si="26"/>
        <v>0</v>
      </c>
      <c r="AH72" s="560">
        <f t="shared" si="27"/>
        <v>0</v>
      </c>
      <c r="AI72" s="560">
        <f t="shared" si="28"/>
        <v>0</v>
      </c>
      <c r="AJ72" s="560">
        <f t="shared" si="29"/>
        <v>0</v>
      </c>
      <c r="AK72" s="560">
        <f t="shared" si="30"/>
        <v>0</v>
      </c>
      <c r="AL72" s="560">
        <f t="shared" si="31"/>
        <v>0</v>
      </c>
    </row>
    <row r="73" spans="2:38" ht="15">
      <c r="B73" s="1047"/>
      <c r="C73" s="1048"/>
      <c r="D73" s="1047"/>
      <c r="E73" s="1049"/>
      <c r="F73" s="1148" t="s">
        <v>55</v>
      </c>
      <c r="G73" s="1136">
        <f>'Resolución 130-2023-OS_CD'!G445*Factores!$B$17</f>
        <v>0.69068799999999997</v>
      </c>
      <c r="H73" s="1136">
        <f>'Resolución 130-2023-OS_CD'!H445*Factores!$B$17</f>
        <v>0.62259200000000003</v>
      </c>
      <c r="I73" s="1235"/>
      <c r="J73" s="1183"/>
      <c r="K73" s="1183"/>
      <c r="L73" s="1183"/>
      <c r="M73" s="1183"/>
      <c r="N73" s="1183"/>
      <c r="O73" s="1183"/>
      <c r="P73" s="1183"/>
      <c r="R73" s="560">
        <v>1.96</v>
      </c>
      <c r="S73" s="560">
        <v>1.92</v>
      </c>
      <c r="AC73" s="560">
        <f t="shared" si="22"/>
        <v>1</v>
      </c>
      <c r="AD73" s="560">
        <f t="shared" si="23"/>
        <v>1</v>
      </c>
      <c r="AE73" s="560">
        <f t="shared" si="24"/>
        <v>0</v>
      </c>
      <c r="AF73" s="560">
        <f t="shared" si="25"/>
        <v>0</v>
      </c>
      <c r="AG73" s="560">
        <f t="shared" si="26"/>
        <v>0</v>
      </c>
      <c r="AH73" s="560">
        <f t="shared" si="27"/>
        <v>0</v>
      </c>
      <c r="AI73" s="560">
        <f t="shared" si="28"/>
        <v>0</v>
      </c>
      <c r="AJ73" s="560">
        <f t="shared" si="29"/>
        <v>0</v>
      </c>
      <c r="AK73" s="560">
        <f t="shared" si="30"/>
        <v>0</v>
      </c>
      <c r="AL73" s="560">
        <f t="shared" si="31"/>
        <v>0</v>
      </c>
    </row>
    <row r="74" spans="2:38" ht="15">
      <c r="B74" s="1047"/>
      <c r="C74" s="1048"/>
      <c r="D74" s="1047"/>
      <c r="E74" s="1049"/>
      <c r="F74" s="1148" t="s">
        <v>239</v>
      </c>
      <c r="G74" s="1136">
        <f>'Resolución 130-2023-OS_CD'!G446*Factores!$B$17</f>
        <v>3.2199680000000002</v>
      </c>
      <c r="H74" s="1136">
        <f>'Resolución 130-2023-OS_CD'!H446*Factores!$B$17</f>
        <v>3.151872</v>
      </c>
      <c r="I74" s="1235"/>
      <c r="J74" s="1183"/>
      <c r="K74" s="1183"/>
      <c r="L74" s="1183"/>
      <c r="M74" s="1183"/>
      <c r="N74" s="1183"/>
      <c r="O74" s="1183"/>
      <c r="P74" s="1183"/>
      <c r="T74" s="560">
        <v>0.98</v>
      </c>
      <c r="U74" s="560">
        <v>0.95</v>
      </c>
      <c r="V74" s="560">
        <v>0.98</v>
      </c>
      <c r="W74" s="560">
        <v>0.95</v>
      </c>
      <c r="X74" s="560">
        <v>1.1000000000000001</v>
      </c>
      <c r="Y74" s="560">
        <v>1.06</v>
      </c>
      <c r="Z74" s="560">
        <v>1.1000000000000001</v>
      </c>
      <c r="AA74" s="560">
        <v>1.06</v>
      </c>
      <c r="AC74" s="560">
        <f t="shared" si="22"/>
        <v>1</v>
      </c>
      <c r="AD74" s="560">
        <f t="shared" si="23"/>
        <v>1</v>
      </c>
      <c r="AE74" s="560">
        <f t="shared" si="24"/>
        <v>1</v>
      </c>
      <c r="AF74" s="560">
        <f t="shared" si="25"/>
        <v>1</v>
      </c>
      <c r="AG74" s="560">
        <f t="shared" si="26"/>
        <v>1</v>
      </c>
      <c r="AH74" s="560">
        <f t="shared" si="27"/>
        <v>1</v>
      </c>
      <c r="AI74" s="560">
        <f t="shared" si="28"/>
        <v>1</v>
      </c>
      <c r="AJ74" s="560">
        <f t="shared" si="29"/>
        <v>1</v>
      </c>
      <c r="AK74" s="560">
        <f t="shared" si="30"/>
        <v>1</v>
      </c>
      <c r="AL74" s="560">
        <f t="shared" si="31"/>
        <v>1</v>
      </c>
    </row>
    <row r="75" spans="2:38" ht="30">
      <c r="B75" s="1047"/>
      <c r="C75" s="1048"/>
      <c r="D75" s="1188" t="s">
        <v>20</v>
      </c>
      <c r="E75" s="1147" t="s">
        <v>21</v>
      </c>
      <c r="F75" s="1148" t="s">
        <v>62</v>
      </c>
      <c r="G75" s="1136">
        <f>'Resolución 130-2023-OS_CD'!G447*Factores!$B$17</f>
        <v>2.8113920000000001</v>
      </c>
      <c r="H75" s="1136">
        <f>'Resolución 130-2023-OS_CD'!H447*Factores!$B$17</f>
        <v>2.743296</v>
      </c>
      <c r="I75" s="1235"/>
      <c r="J75" s="1183"/>
      <c r="K75" s="1183"/>
      <c r="L75" s="1183"/>
      <c r="M75" s="1183"/>
      <c r="N75" s="1183"/>
      <c r="O75" s="1183"/>
      <c r="P75" s="1183"/>
      <c r="R75" s="560">
        <v>0.51</v>
      </c>
      <c r="S75" s="560">
        <v>0.46</v>
      </c>
      <c r="AC75" s="560">
        <f t="shared" si="22"/>
        <v>1</v>
      </c>
      <c r="AD75" s="560">
        <f t="shared" si="23"/>
        <v>1</v>
      </c>
      <c r="AE75" s="560">
        <f t="shared" si="24"/>
        <v>0</v>
      </c>
      <c r="AF75" s="560">
        <f t="shared" si="25"/>
        <v>0</v>
      </c>
      <c r="AG75" s="560">
        <f t="shared" si="26"/>
        <v>0</v>
      </c>
      <c r="AH75" s="560">
        <f t="shared" si="27"/>
        <v>0</v>
      </c>
      <c r="AI75" s="560">
        <f t="shared" si="28"/>
        <v>0</v>
      </c>
      <c r="AJ75" s="560">
        <f t="shared" si="29"/>
        <v>0</v>
      </c>
      <c r="AK75" s="560">
        <f t="shared" si="30"/>
        <v>0</v>
      </c>
      <c r="AL75" s="560">
        <f t="shared" si="31"/>
        <v>0</v>
      </c>
    </row>
    <row r="76" spans="2:38" ht="15">
      <c r="B76" s="1047"/>
      <c r="C76" s="1048"/>
      <c r="D76" s="1047"/>
      <c r="E76" s="1049"/>
      <c r="F76" s="1148" t="s">
        <v>59</v>
      </c>
      <c r="G76" s="1228">
        <f>'Resolución 130-2023-OS_CD'!G448*Factores!$B$17</f>
        <v>0</v>
      </c>
      <c r="H76" s="1228">
        <f>'Resolución 130-2023-OS_CD'!H448*Factores!$B$17</f>
        <v>0</v>
      </c>
      <c r="I76" s="1136">
        <f>'Resolución 130-2023-OS_CD'!I448*Factores!$B$17</f>
        <v>1.2743679999999999</v>
      </c>
      <c r="J76" s="1136">
        <f>'Resolución 130-2023-OS_CD'!J448*Factores!$B$17</f>
        <v>1.206272</v>
      </c>
      <c r="K76" s="1136">
        <f>'Resolución 130-2023-OS_CD'!K448*Factores!$B$17</f>
        <v>1.2743679999999999</v>
      </c>
      <c r="L76" s="1136">
        <f>'Resolución 130-2023-OS_CD'!L448*Factores!$B$17</f>
        <v>1.206272</v>
      </c>
      <c r="M76" s="1136">
        <f>'Resolución 130-2023-OS_CD'!M448*Factores!$B$17</f>
        <v>1.4592000000000001</v>
      </c>
      <c r="N76" s="1136">
        <f>'Resolución 130-2023-OS_CD'!N448*Factores!$B$17</f>
        <v>1.3911039999999999</v>
      </c>
      <c r="O76" s="1136">
        <f>'Resolución 130-2023-OS_CD'!O448*Factores!$B$17</f>
        <v>1.4592000000000001</v>
      </c>
      <c r="P76" s="1136">
        <f>'Resolución 130-2023-OS_CD'!P448*Factores!$B$17</f>
        <v>1.3911039999999999</v>
      </c>
      <c r="R76" s="560">
        <v>2.2400000000000002</v>
      </c>
      <c r="S76" s="560">
        <v>2.1800000000000002</v>
      </c>
      <c r="AC76" s="560">
        <f t="shared" si="22"/>
        <v>1</v>
      </c>
      <c r="AD76" s="560">
        <f t="shared" si="23"/>
        <v>1</v>
      </c>
      <c r="AE76" s="560">
        <f t="shared" si="24"/>
        <v>1</v>
      </c>
      <c r="AF76" s="560">
        <f t="shared" si="25"/>
        <v>1</v>
      </c>
      <c r="AG76" s="560">
        <f t="shared" si="26"/>
        <v>1</v>
      </c>
      <c r="AH76" s="560">
        <f t="shared" si="27"/>
        <v>1</v>
      </c>
      <c r="AI76" s="560">
        <f t="shared" si="28"/>
        <v>1</v>
      </c>
      <c r="AJ76" s="560">
        <f t="shared" si="29"/>
        <v>1</v>
      </c>
      <c r="AK76" s="560">
        <f t="shared" si="30"/>
        <v>1</v>
      </c>
      <c r="AL76" s="560">
        <f t="shared" si="31"/>
        <v>1</v>
      </c>
    </row>
    <row r="77" spans="2:38" ht="15">
      <c r="B77" s="1047"/>
      <c r="C77" s="1048"/>
      <c r="D77" s="1047"/>
      <c r="E77" s="1049"/>
      <c r="F77" s="1062" t="s">
        <v>428</v>
      </c>
      <c r="G77" s="1136">
        <f>'Resolución 130-2023-OS_CD'!G449*Factores!$B$17</f>
        <v>2.7043839999999997</v>
      </c>
      <c r="H77" s="1136">
        <f>'Resolución 130-2023-OS_CD'!H449*Factores!$B$17</f>
        <v>2.636288</v>
      </c>
      <c r="I77" s="1235"/>
      <c r="J77" s="1183"/>
      <c r="K77" s="1183"/>
      <c r="L77" s="1183"/>
      <c r="M77" s="1183"/>
      <c r="N77" s="1183"/>
      <c r="O77" s="1183"/>
      <c r="P77" s="1183"/>
      <c r="R77" s="560">
        <v>3.18</v>
      </c>
      <c r="S77" s="560">
        <v>2.98</v>
      </c>
      <c r="AC77" s="560">
        <f t="shared" si="22"/>
        <v>1</v>
      </c>
      <c r="AD77" s="560">
        <f t="shared" si="23"/>
        <v>1</v>
      </c>
      <c r="AE77" s="560">
        <f t="shared" si="24"/>
        <v>0</v>
      </c>
      <c r="AF77" s="560">
        <f t="shared" si="25"/>
        <v>0</v>
      </c>
      <c r="AG77" s="560">
        <f t="shared" si="26"/>
        <v>0</v>
      </c>
      <c r="AH77" s="560">
        <f t="shared" si="27"/>
        <v>0</v>
      </c>
      <c r="AI77" s="560">
        <f t="shared" si="28"/>
        <v>0</v>
      </c>
      <c r="AJ77" s="560">
        <f t="shared" si="29"/>
        <v>0</v>
      </c>
      <c r="AK77" s="560">
        <f t="shared" si="30"/>
        <v>0</v>
      </c>
      <c r="AL77" s="560">
        <f t="shared" si="31"/>
        <v>0</v>
      </c>
    </row>
    <row r="78" spans="2:38" ht="15">
      <c r="B78" s="1047"/>
      <c r="C78" s="1048"/>
      <c r="D78" s="1047"/>
      <c r="E78" s="1049"/>
      <c r="F78" s="1148" t="s">
        <v>55</v>
      </c>
      <c r="G78" s="1136">
        <f>'Resolución 130-2023-OS_CD'!G450*Factores!$B$17</f>
        <v>0.69068799999999997</v>
      </c>
      <c r="H78" s="1136">
        <f>'Resolución 130-2023-OS_CD'!H450*Factores!$B$17</f>
        <v>0.62259200000000003</v>
      </c>
      <c r="I78" s="1235"/>
      <c r="J78" s="1183"/>
      <c r="K78" s="1183"/>
      <c r="L78" s="1183"/>
      <c r="M78" s="1183"/>
      <c r="N78" s="1183"/>
      <c r="O78" s="1183"/>
      <c r="P78" s="1183"/>
      <c r="R78" s="560">
        <v>3.18</v>
      </c>
      <c r="S78" s="560">
        <v>2.98</v>
      </c>
      <c r="AC78" s="560">
        <f t="shared" si="22"/>
        <v>1</v>
      </c>
      <c r="AD78" s="560">
        <f t="shared" si="23"/>
        <v>1</v>
      </c>
      <c r="AE78" s="560">
        <f t="shared" si="24"/>
        <v>0</v>
      </c>
      <c r="AF78" s="560">
        <f t="shared" si="25"/>
        <v>0</v>
      </c>
      <c r="AG78" s="560">
        <f t="shared" si="26"/>
        <v>0</v>
      </c>
      <c r="AH78" s="560">
        <f t="shared" si="27"/>
        <v>0</v>
      </c>
      <c r="AI78" s="560">
        <f t="shared" si="28"/>
        <v>0</v>
      </c>
      <c r="AJ78" s="560">
        <f t="shared" si="29"/>
        <v>0</v>
      </c>
      <c r="AK78" s="560">
        <f t="shared" si="30"/>
        <v>0</v>
      </c>
      <c r="AL78" s="560">
        <f t="shared" si="31"/>
        <v>0</v>
      </c>
    </row>
    <row r="79" spans="2:38" ht="15">
      <c r="B79" s="1047"/>
      <c r="C79" s="1048"/>
      <c r="D79" s="1047"/>
      <c r="E79" s="1049"/>
      <c r="F79" s="1148" t="s">
        <v>239</v>
      </c>
      <c r="G79" s="1136">
        <f>'Resolución 130-2023-OS_CD'!G451*Factores!$B$17</f>
        <v>3.2199680000000002</v>
      </c>
      <c r="H79" s="1136">
        <f>'Resolución 130-2023-OS_CD'!H451*Factores!$B$17</f>
        <v>3.151872</v>
      </c>
      <c r="I79" s="1235"/>
      <c r="J79" s="1183"/>
      <c r="K79" s="1183"/>
      <c r="L79" s="1183"/>
      <c r="M79" s="1183"/>
      <c r="N79" s="1183"/>
      <c r="O79" s="1183"/>
      <c r="P79" s="1183"/>
      <c r="S79" s="560">
        <v>2.98</v>
      </c>
      <c r="AC79" s="560">
        <f t="shared" si="22"/>
        <v>1</v>
      </c>
      <c r="AD79" s="560">
        <f t="shared" si="23"/>
        <v>1</v>
      </c>
      <c r="AE79" s="560">
        <f t="shared" si="24"/>
        <v>0</v>
      </c>
      <c r="AF79" s="560">
        <f t="shared" si="25"/>
        <v>0</v>
      </c>
      <c r="AG79" s="560">
        <f t="shared" si="26"/>
        <v>0</v>
      </c>
      <c r="AH79" s="560">
        <f t="shared" si="27"/>
        <v>0</v>
      </c>
      <c r="AI79" s="560">
        <f t="shared" si="28"/>
        <v>0</v>
      </c>
      <c r="AJ79" s="560">
        <f t="shared" si="29"/>
        <v>0</v>
      </c>
      <c r="AK79" s="560">
        <f t="shared" si="30"/>
        <v>0</v>
      </c>
      <c r="AL79" s="560">
        <f t="shared" si="31"/>
        <v>0</v>
      </c>
    </row>
    <row r="80" spans="2:38" ht="30">
      <c r="B80" s="1047"/>
      <c r="C80" s="1043" t="s">
        <v>22</v>
      </c>
      <c r="D80" s="1042" t="s">
        <v>23</v>
      </c>
      <c r="E80" s="1044" t="s">
        <v>24</v>
      </c>
      <c r="F80" s="1189" t="s">
        <v>240</v>
      </c>
      <c r="G80" s="1136">
        <f>'Resolución 130-2023-OS_CD'!G452*Factores!$B$18</f>
        <v>4.4364239999999997</v>
      </c>
      <c r="H80" s="1136">
        <f>'Resolución 130-2023-OS_CD'!H452*Factores!$B$18</f>
        <v>4.1931989999999999</v>
      </c>
      <c r="I80" s="1235"/>
      <c r="J80" s="1183"/>
      <c r="K80" s="1183"/>
      <c r="L80" s="1183"/>
      <c r="M80" s="1183"/>
      <c r="N80" s="1183"/>
      <c r="O80" s="1183"/>
      <c r="P80" s="1183"/>
      <c r="S80" s="560">
        <v>2.98</v>
      </c>
      <c r="AC80" s="560">
        <f t="shared" si="22"/>
        <v>1</v>
      </c>
      <c r="AD80" s="560">
        <f t="shared" si="23"/>
        <v>1</v>
      </c>
      <c r="AE80" s="560">
        <f t="shared" si="24"/>
        <v>0</v>
      </c>
      <c r="AF80" s="560">
        <f t="shared" si="25"/>
        <v>0</v>
      </c>
      <c r="AG80" s="560">
        <f t="shared" si="26"/>
        <v>0</v>
      </c>
      <c r="AH80" s="560">
        <f t="shared" si="27"/>
        <v>0</v>
      </c>
      <c r="AI80" s="560">
        <f t="shared" si="28"/>
        <v>0</v>
      </c>
      <c r="AJ80" s="560">
        <f t="shared" si="29"/>
        <v>0</v>
      </c>
      <c r="AK80" s="560">
        <f t="shared" si="30"/>
        <v>0</v>
      </c>
      <c r="AL80" s="560">
        <f t="shared" si="31"/>
        <v>0</v>
      </c>
    </row>
    <row r="81" spans="2:79" ht="30">
      <c r="B81" s="1047"/>
      <c r="C81" s="1043" t="s">
        <v>25</v>
      </c>
      <c r="D81" s="1042" t="s">
        <v>26</v>
      </c>
      <c r="E81" s="1044" t="s">
        <v>27</v>
      </c>
      <c r="F81" s="1045" t="s">
        <v>239</v>
      </c>
      <c r="G81" s="1136">
        <f>'Resolución 130-2023-OS_CD'!G453*Factores!$B$18</f>
        <v>4.4364239999999997</v>
      </c>
      <c r="H81" s="1136">
        <f>'Resolución 130-2023-OS_CD'!H453*Factores!$B$18</f>
        <v>4.1931989999999999</v>
      </c>
      <c r="I81" s="1235"/>
      <c r="J81" s="1183"/>
      <c r="K81" s="1183"/>
      <c r="L81" s="1183"/>
      <c r="M81" s="1183"/>
      <c r="N81" s="1183"/>
      <c r="O81" s="1183"/>
      <c r="P81" s="1183"/>
    </row>
    <row r="82" spans="2:79" ht="30">
      <c r="B82" s="1047"/>
      <c r="C82" s="1048"/>
      <c r="D82" s="1188" t="s">
        <v>28</v>
      </c>
      <c r="E82" s="1147" t="s">
        <v>29</v>
      </c>
      <c r="F82" s="1045" t="s">
        <v>239</v>
      </c>
      <c r="G82" s="1184">
        <f>'Resolución 130-2023-OS_CD'!G454*Factores!$B$18</f>
        <v>0</v>
      </c>
      <c r="H82" s="1136">
        <f>'Resolución 130-2023-OS_CD'!H454*Factores!$B$18</f>
        <v>4.1931989999999999</v>
      </c>
      <c r="I82" s="1235"/>
      <c r="J82" s="1183"/>
      <c r="K82" s="1183"/>
      <c r="L82" s="1183"/>
      <c r="M82" s="1183"/>
      <c r="N82" s="1183"/>
      <c r="O82" s="1183"/>
      <c r="P82" s="1183"/>
    </row>
    <row r="83" spans="2:79" ht="30">
      <c r="B83" s="1047"/>
      <c r="C83" s="1048"/>
      <c r="D83" s="1188" t="s">
        <v>30</v>
      </c>
      <c r="E83" s="1147" t="s">
        <v>31</v>
      </c>
      <c r="F83" s="1045" t="s">
        <v>239</v>
      </c>
      <c r="G83" s="1184">
        <f>'Resolución 130-2023-OS_CD'!G455*Factores!$B$18</f>
        <v>0</v>
      </c>
      <c r="H83" s="1136">
        <f>'Resolución 130-2023-OS_CD'!H455*Factores!$B$18</f>
        <v>4.1931989999999999</v>
      </c>
      <c r="I83" s="1235"/>
      <c r="J83" s="1183"/>
      <c r="K83" s="1183"/>
      <c r="L83" s="1183"/>
      <c r="M83" s="1183"/>
      <c r="N83" s="1183"/>
      <c r="O83" s="1183"/>
      <c r="P83" s="1183"/>
    </row>
    <row r="84" spans="2:79" ht="30">
      <c r="B84" s="1058"/>
      <c r="C84" s="1059"/>
      <c r="D84" s="1190" t="s">
        <v>32</v>
      </c>
      <c r="E84" s="1153" t="s">
        <v>33</v>
      </c>
      <c r="F84" s="1045" t="s">
        <v>239</v>
      </c>
      <c r="G84" s="1184">
        <f>'Resolución 130-2023-OS_CD'!G456*Factores!$B$18</f>
        <v>0</v>
      </c>
      <c r="H84" s="1136">
        <f>'Resolución 130-2023-OS_CD'!H456*Factores!$B$18</f>
        <v>4.1931989999999999</v>
      </c>
      <c r="I84" s="1235"/>
      <c r="J84" s="1183"/>
      <c r="K84" s="1183"/>
      <c r="L84" s="1183"/>
      <c r="M84" s="1183"/>
      <c r="N84" s="1183"/>
      <c r="O84" s="1183"/>
      <c r="P84" s="1183"/>
      <c r="S84" s="560">
        <v>2.98</v>
      </c>
      <c r="AC84" s="560">
        <f t="shared" si="22"/>
        <v>0</v>
      </c>
      <c r="AD84" s="560">
        <f t="shared" si="23"/>
        <v>1</v>
      </c>
      <c r="AE84" s="560">
        <f t="shared" si="24"/>
        <v>0</v>
      </c>
      <c r="AF84" s="560">
        <f t="shared" si="25"/>
        <v>0</v>
      </c>
      <c r="AG84" s="560">
        <f t="shared" si="26"/>
        <v>0</v>
      </c>
      <c r="AH84" s="560">
        <f t="shared" si="27"/>
        <v>0</v>
      </c>
      <c r="AI84" s="560">
        <f t="shared" si="28"/>
        <v>0</v>
      </c>
      <c r="AJ84" s="560">
        <f t="shared" si="29"/>
        <v>0</v>
      </c>
      <c r="AK84" s="560">
        <f t="shared" si="30"/>
        <v>0</v>
      </c>
      <c r="AL84" s="560">
        <f t="shared" si="31"/>
        <v>0</v>
      </c>
      <c r="AM84" s="597">
        <f>+SUM(AC69:AL84)</f>
        <v>47</v>
      </c>
      <c r="BW84" s="783">
        <f>+SUM(G69:P84)</f>
        <v>83.002362999999974</v>
      </c>
      <c r="BY84" s="785">
        <v>80.3</v>
      </c>
      <c r="BZ84" s="785">
        <v>80.070651999999981</v>
      </c>
      <c r="CA84" s="562">
        <f t="shared" ref="CA84:CA127" si="32">+BZ84-BY84</f>
        <v>-0.22934800000001587</v>
      </c>
    </row>
    <row r="85" spans="2:79">
      <c r="B85" s="563" t="s">
        <v>250</v>
      </c>
      <c r="C85" s="563"/>
      <c r="D85" s="563"/>
      <c r="E85" s="563"/>
      <c r="F85" s="563"/>
      <c r="G85" s="563"/>
      <c r="H85" s="563"/>
      <c r="I85" s="563"/>
      <c r="J85" s="563"/>
      <c r="K85" s="563"/>
      <c r="L85" s="563"/>
      <c r="M85" s="563"/>
      <c r="N85" s="563"/>
      <c r="O85" s="563"/>
      <c r="P85" s="563"/>
    </row>
    <row r="86" spans="2:79">
      <c r="B86" s="563" t="s">
        <v>251</v>
      </c>
      <c r="C86" s="563"/>
      <c r="D86" s="563"/>
      <c r="E86" s="563"/>
      <c r="F86" s="563"/>
      <c r="G86" s="563"/>
      <c r="H86" s="563"/>
      <c r="I86" s="563"/>
      <c r="J86" s="563"/>
      <c r="K86" s="563"/>
      <c r="L86" s="563"/>
      <c r="M86" s="563"/>
      <c r="N86" s="563"/>
      <c r="O86" s="563"/>
      <c r="P86" s="563"/>
    </row>
    <row r="87" spans="2:79">
      <c r="B87" s="563"/>
      <c r="C87" s="563"/>
      <c r="D87" s="563"/>
      <c r="E87" s="563"/>
      <c r="F87" s="563"/>
      <c r="G87" s="563"/>
      <c r="H87" s="563"/>
      <c r="I87" s="563"/>
      <c r="J87" s="563"/>
      <c r="K87" s="563"/>
      <c r="L87" s="563"/>
      <c r="M87" s="563"/>
      <c r="N87" s="563"/>
      <c r="O87" s="563"/>
      <c r="P87" s="563"/>
    </row>
    <row r="88" spans="2:79">
      <c r="B88" s="563"/>
      <c r="C88" s="563"/>
      <c r="D88" s="563"/>
      <c r="E88" s="563"/>
      <c r="F88" s="563"/>
      <c r="G88" s="563"/>
      <c r="H88" s="563"/>
      <c r="I88" s="563"/>
      <c r="J88" s="563"/>
      <c r="K88" s="563"/>
      <c r="L88" s="563"/>
      <c r="M88" s="563"/>
      <c r="N88" s="563"/>
      <c r="O88" s="563"/>
      <c r="P88" s="563"/>
    </row>
    <row r="89" spans="2:79" ht="15.75">
      <c r="B89" s="434" t="s">
        <v>280</v>
      </c>
      <c r="C89" s="563"/>
      <c r="D89" s="435"/>
      <c r="E89" s="435"/>
      <c r="F89" s="435"/>
      <c r="G89" s="435"/>
      <c r="H89" s="435"/>
      <c r="I89" s="563"/>
      <c r="J89" s="563"/>
      <c r="K89" s="563"/>
      <c r="L89" s="563"/>
      <c r="M89" s="563"/>
      <c r="N89" s="563"/>
      <c r="O89" s="563"/>
      <c r="P89" s="563"/>
    </row>
    <row r="90" spans="2:79" ht="15.75">
      <c r="B90" s="563"/>
      <c r="C90" s="563"/>
      <c r="D90" s="563"/>
      <c r="E90" s="563"/>
      <c r="F90" s="563"/>
      <c r="G90" s="1505" t="s">
        <v>274</v>
      </c>
      <c r="H90" s="1506"/>
      <c r="I90" s="1505" t="s">
        <v>275</v>
      </c>
      <c r="J90" s="1506"/>
      <c r="K90" s="1505" t="s">
        <v>276</v>
      </c>
      <c r="L90" s="1506"/>
      <c r="M90" s="1501" t="s">
        <v>277</v>
      </c>
      <c r="N90" s="1502"/>
      <c r="O90" s="563"/>
      <c r="P90" s="563"/>
    </row>
    <row r="91" spans="2:79" ht="31.5">
      <c r="B91" s="1179" t="s">
        <v>6</v>
      </c>
      <c r="C91" s="1179" t="s">
        <v>3</v>
      </c>
      <c r="D91" s="1179" t="s">
        <v>4</v>
      </c>
      <c r="E91" s="1179" t="s">
        <v>7</v>
      </c>
      <c r="F91" s="1179" t="s">
        <v>48</v>
      </c>
      <c r="G91" s="1017" t="s">
        <v>1</v>
      </c>
      <c r="H91" s="1017" t="s">
        <v>2</v>
      </c>
      <c r="I91" s="1017" t="s">
        <v>1</v>
      </c>
      <c r="J91" s="1017" t="s">
        <v>2</v>
      </c>
      <c r="K91" s="1017" t="s">
        <v>1</v>
      </c>
      <c r="L91" s="1017" t="s">
        <v>2</v>
      </c>
      <c r="M91" s="1017" t="s">
        <v>1</v>
      </c>
      <c r="N91" s="1017" t="s">
        <v>2</v>
      </c>
      <c r="O91" s="563"/>
      <c r="P91" s="563"/>
    </row>
    <row r="92" spans="2:79" ht="15.75">
      <c r="B92" s="1225"/>
      <c r="C92" s="1225"/>
      <c r="D92" s="1225"/>
      <c r="E92" s="1225" t="s">
        <v>85</v>
      </c>
      <c r="F92" s="1225" t="s">
        <v>271</v>
      </c>
      <c r="G92" s="1041" t="s">
        <v>247</v>
      </c>
      <c r="H92" s="1041" t="s">
        <v>252</v>
      </c>
      <c r="I92" s="1041" t="s">
        <v>247</v>
      </c>
      <c r="J92" s="1041" t="s">
        <v>252</v>
      </c>
      <c r="K92" s="1041" t="s">
        <v>247</v>
      </c>
      <c r="L92" s="1041" t="s">
        <v>252</v>
      </c>
      <c r="M92" s="1041" t="s">
        <v>247</v>
      </c>
      <c r="N92" s="1041" t="s">
        <v>252</v>
      </c>
      <c r="O92" s="563"/>
      <c r="P92" s="563"/>
    </row>
    <row r="93" spans="2:79" ht="15">
      <c r="B93" s="1042" t="s">
        <v>17</v>
      </c>
      <c r="C93" s="1042" t="s">
        <v>15</v>
      </c>
      <c r="D93" s="1148" t="s">
        <v>16</v>
      </c>
      <c r="E93" s="1231" t="s">
        <v>18</v>
      </c>
      <c r="F93" s="1148" t="s">
        <v>59</v>
      </c>
      <c r="G93" s="1155">
        <f>'Resolución 130-2023-OS_CD'!G465*Factores!$B$17</f>
        <v>1.2743679999999999</v>
      </c>
      <c r="H93" s="1155">
        <f>'Resolución 130-2023-OS_CD'!H465*Factores!$B$17</f>
        <v>1.206272</v>
      </c>
      <c r="I93" s="1155">
        <f>'Resolución 130-2023-OS_CD'!I465*Factores!$B$17</f>
        <v>1.2743679999999999</v>
      </c>
      <c r="J93" s="1155">
        <f>'Resolución 130-2023-OS_CD'!J465*Factores!$B$17</f>
        <v>1.206272</v>
      </c>
      <c r="K93" s="1155">
        <f>'Resolución 130-2023-OS_CD'!K465*Factores!$B$17</f>
        <v>1.4592000000000001</v>
      </c>
      <c r="L93" s="1155">
        <f>'Resolución 130-2023-OS_CD'!L465*Factores!$B$17</f>
        <v>1.3911039999999999</v>
      </c>
      <c r="M93" s="1155">
        <f>'Resolución 130-2023-OS_CD'!M465*Factores!$B$17</f>
        <v>1.4592000000000001</v>
      </c>
      <c r="N93" s="1155">
        <f>'Resolución 130-2023-OS_CD'!N465*Factores!$B$17</f>
        <v>1.3911039999999999</v>
      </c>
      <c r="O93" s="563"/>
      <c r="P93" s="563"/>
      <c r="R93" s="560">
        <v>0.98</v>
      </c>
      <c r="S93" s="560">
        <v>0.95</v>
      </c>
      <c r="T93" s="560">
        <v>0.98</v>
      </c>
      <c r="U93" s="560">
        <v>0.95</v>
      </c>
      <c r="V93" s="560">
        <v>1.1000000000000001</v>
      </c>
      <c r="W93" s="560">
        <v>1.06</v>
      </c>
      <c r="X93" s="560">
        <v>1.1000000000000001</v>
      </c>
      <c r="Y93" s="560">
        <v>1.06</v>
      </c>
      <c r="AA93" s="560">
        <f>+IF(R93=G93,0,1)</f>
        <v>1</v>
      </c>
      <c r="AB93" s="560">
        <f t="shared" ref="AB93:AH93" si="33">+IF(S93=H93,0,1)</f>
        <v>1</v>
      </c>
      <c r="AC93" s="560">
        <f t="shared" si="33"/>
        <v>1</v>
      </c>
      <c r="AD93" s="560">
        <f t="shared" si="33"/>
        <v>1</v>
      </c>
      <c r="AE93" s="560">
        <f t="shared" si="33"/>
        <v>1</v>
      </c>
      <c r="AF93" s="560">
        <f t="shared" si="33"/>
        <v>1</v>
      </c>
      <c r="AG93" s="560">
        <f t="shared" si="33"/>
        <v>1</v>
      </c>
      <c r="AH93" s="560">
        <f t="shared" si="33"/>
        <v>1</v>
      </c>
    </row>
    <row r="94" spans="2:79" ht="15">
      <c r="B94" s="1047"/>
      <c r="C94" s="1047"/>
      <c r="D94" s="1062"/>
      <c r="E94" s="1232"/>
      <c r="F94" s="1062" t="s">
        <v>423</v>
      </c>
      <c r="G94" s="1155">
        <f>'Resolución 130-2023-OS_CD'!G466*Factores!$B$17</f>
        <v>2.7043839999999997</v>
      </c>
      <c r="H94" s="1155">
        <f>'Resolución 130-2023-OS_CD'!H466*Factores!$B$17</f>
        <v>2.636288</v>
      </c>
      <c r="I94" s="1155">
        <f>'Resolución 130-2023-OS_CD'!I466*Factores!$B$17</f>
        <v>2.7043839999999997</v>
      </c>
      <c r="J94" s="1155">
        <f>'Resolución 130-2023-OS_CD'!J466*Factores!$B$17</f>
        <v>2.636288</v>
      </c>
      <c r="K94" s="1238">
        <f>'Resolución 130-2023-OS_CD'!K466*Factores!$B$17</f>
        <v>0</v>
      </c>
      <c r="L94" s="1238">
        <f>'Resolución 130-2023-OS_CD'!L466*Factores!$B$17</f>
        <v>0</v>
      </c>
      <c r="M94" s="1238">
        <f>'Resolución 130-2023-OS_CD'!M466*Factores!$B$17</f>
        <v>0</v>
      </c>
      <c r="N94" s="1238">
        <f>'Resolución 130-2023-OS_CD'!N466*Factores!$B$17</f>
        <v>0</v>
      </c>
      <c r="O94" s="563"/>
      <c r="P94" s="563"/>
    </row>
    <row r="95" spans="2:79" ht="15">
      <c r="B95" s="1047"/>
      <c r="C95" s="1047"/>
      <c r="D95" s="1062"/>
      <c r="E95" s="1232"/>
      <c r="F95" s="1062" t="s">
        <v>446</v>
      </c>
      <c r="G95" s="1155">
        <f>'Resolución 130-2023-OS_CD'!G467*Factores!$B$17</f>
        <v>2.7043839999999997</v>
      </c>
      <c r="H95" s="1155">
        <f>'Resolución 130-2023-OS_CD'!H467*Factores!$B$17</f>
        <v>2.636288</v>
      </c>
      <c r="I95" s="1155">
        <f>'Resolución 130-2023-OS_CD'!I467*Factores!$B$17</f>
        <v>2.7043839999999997</v>
      </c>
      <c r="J95" s="1155">
        <f>'Resolución 130-2023-OS_CD'!J467*Factores!$B$17</f>
        <v>2.636288</v>
      </c>
      <c r="K95" s="1238">
        <f>'Resolución 130-2023-OS_CD'!K467*Factores!$B$17</f>
        <v>0</v>
      </c>
      <c r="L95" s="1238">
        <f>'Resolución 130-2023-OS_CD'!L467*Factores!$B$17</f>
        <v>0</v>
      </c>
      <c r="M95" s="1238">
        <f>'Resolución 130-2023-OS_CD'!M467*Factores!$B$17</f>
        <v>0</v>
      </c>
      <c r="N95" s="1238">
        <f>'Resolución 130-2023-OS_CD'!N467*Factores!$B$17</f>
        <v>0</v>
      </c>
      <c r="O95" s="563"/>
      <c r="P95" s="563"/>
    </row>
    <row r="96" spans="2:79" ht="30">
      <c r="B96" s="1058"/>
      <c r="C96" s="1058"/>
      <c r="D96" s="1148" t="s">
        <v>20</v>
      </c>
      <c r="E96" s="1150" t="s">
        <v>21</v>
      </c>
      <c r="F96" s="1148" t="s">
        <v>59</v>
      </c>
      <c r="G96" s="1155">
        <f>'Resolución 130-2023-OS_CD'!G468*Factores!$B$17</f>
        <v>1.2743679999999999</v>
      </c>
      <c r="H96" s="1155">
        <f>'Resolución 130-2023-OS_CD'!H468*Factores!$B$17</f>
        <v>1.206272</v>
      </c>
      <c r="I96" s="1155">
        <f>'Resolución 130-2023-OS_CD'!I468*Factores!$B$17</f>
        <v>1.2743679999999999</v>
      </c>
      <c r="J96" s="1155">
        <f>'Resolución 130-2023-OS_CD'!J468*Factores!$B$17</f>
        <v>1.206272</v>
      </c>
      <c r="K96" s="1155">
        <f>'Resolución 130-2023-OS_CD'!K468*Factores!$B$17</f>
        <v>1.4592000000000001</v>
      </c>
      <c r="L96" s="1155">
        <f>'Resolución 130-2023-OS_CD'!L468*Factores!$B$17</f>
        <v>1.3911039999999999</v>
      </c>
      <c r="M96" s="1155">
        <f>'Resolución 130-2023-OS_CD'!M468*Factores!$B$17</f>
        <v>1.4592000000000001</v>
      </c>
      <c r="N96" s="1155">
        <f>'Resolución 130-2023-OS_CD'!N468*Factores!$B$17</f>
        <v>1.3911039999999999</v>
      </c>
      <c r="O96" s="563"/>
      <c r="P96" s="563"/>
      <c r="BW96" s="783">
        <f>+SUM(G93:N97)</f>
        <v>53.367808000000004</v>
      </c>
      <c r="BY96" s="785">
        <v>51.239999999999995</v>
      </c>
      <c r="BZ96" s="785">
        <v>51.086280000000002</v>
      </c>
      <c r="CA96" s="562">
        <f t="shared" si="32"/>
        <v>-0.15371999999999275</v>
      </c>
    </row>
    <row r="97" spans="2:79" ht="15">
      <c r="B97" s="1048"/>
      <c r="C97" s="1048"/>
      <c r="D97" s="1048"/>
      <c r="E97" s="1233"/>
      <c r="F97" s="1062" t="s">
        <v>446</v>
      </c>
      <c r="G97" s="1155">
        <f>'Resolución 130-2023-OS_CD'!G469*Factores!$B$17</f>
        <v>2.7043839999999997</v>
      </c>
      <c r="H97" s="1155">
        <f>'Resolución 130-2023-OS_CD'!H469*Factores!$B$17</f>
        <v>2.636288</v>
      </c>
      <c r="I97" s="1155">
        <f>'Resolución 130-2023-OS_CD'!I469*Factores!$B$17</f>
        <v>2.7043839999999997</v>
      </c>
      <c r="J97" s="1155">
        <f>'Resolución 130-2023-OS_CD'!J469*Factores!$B$17</f>
        <v>2.636288</v>
      </c>
      <c r="K97" s="1238">
        <f>'Resolución 130-2023-OS_CD'!K469*Factores!$B$17</f>
        <v>0</v>
      </c>
      <c r="L97" s="1238">
        <f>'Resolución 130-2023-OS_CD'!L469*Factores!$B$17</f>
        <v>0</v>
      </c>
      <c r="M97" s="1238">
        <f>'Resolución 130-2023-OS_CD'!M469*Factores!$B$17</f>
        <v>0</v>
      </c>
      <c r="N97" s="1238">
        <f>'Resolución 130-2023-OS_CD'!N469*Factores!$B$17</f>
        <v>0</v>
      </c>
      <c r="O97" s="563"/>
      <c r="P97" s="563"/>
      <c r="R97" s="560">
        <v>0.98</v>
      </c>
      <c r="S97" s="560">
        <v>0.95</v>
      </c>
      <c r="T97" s="560">
        <v>0.98</v>
      </c>
      <c r="U97" s="560">
        <v>0.95</v>
      </c>
      <c r="V97" s="560">
        <v>1.1000000000000001</v>
      </c>
      <c r="W97" s="560">
        <v>1.06</v>
      </c>
      <c r="X97" s="560">
        <v>1.1000000000000001</v>
      </c>
      <c r="Y97" s="560">
        <v>1.06</v>
      </c>
      <c r="AA97" s="560">
        <f>+IF(R97=G97,0,1)</f>
        <v>1</v>
      </c>
      <c r="AB97" s="560">
        <f t="shared" ref="AB97" si="34">+IF(S97=H97,0,1)</f>
        <v>1</v>
      </c>
      <c r="AC97" s="560">
        <f t="shared" ref="AC97" si="35">+IF(T97=I97,0,1)</f>
        <v>1</v>
      </c>
      <c r="AD97" s="560">
        <f t="shared" ref="AD97" si="36">+IF(U97=J97,0,1)</f>
        <v>1</v>
      </c>
      <c r="AE97" s="560">
        <f t="shared" ref="AE97" si="37">+IF(V97=K97,0,1)</f>
        <v>1</v>
      </c>
      <c r="AF97" s="560">
        <f t="shared" ref="AF97" si="38">+IF(W97=L97,0,1)</f>
        <v>1</v>
      </c>
      <c r="AG97" s="560">
        <f t="shared" ref="AG97" si="39">+IF(X97=M97,0,1)</f>
        <v>1</v>
      </c>
      <c r="AH97" s="560">
        <f t="shared" ref="AH97" si="40">+IF(Y97=N97,0,1)</f>
        <v>1</v>
      </c>
      <c r="AI97" s="582">
        <f>+SUM(AA93:AH97)</f>
        <v>16</v>
      </c>
    </row>
    <row r="98" spans="2:79">
      <c r="B98" s="563" t="s">
        <v>248</v>
      </c>
      <c r="C98" s="563"/>
      <c r="D98" s="563"/>
      <c r="E98" s="563"/>
      <c r="F98" s="563"/>
      <c r="G98" s="563"/>
      <c r="H98" s="563"/>
      <c r="I98" s="563"/>
      <c r="J98" s="563"/>
      <c r="K98" s="563"/>
      <c r="L98" s="563"/>
      <c r="M98" s="563"/>
      <c r="N98" s="563"/>
      <c r="O98" s="563"/>
      <c r="P98" s="563"/>
    </row>
    <row r="99" spans="2:79">
      <c r="B99" s="563" t="s">
        <v>251</v>
      </c>
      <c r="C99" s="563"/>
      <c r="D99" s="563"/>
      <c r="E99" s="563"/>
      <c r="F99" s="563"/>
      <c r="G99" s="563"/>
      <c r="H99" s="563"/>
      <c r="I99" s="563"/>
      <c r="J99" s="563"/>
      <c r="K99" s="563"/>
      <c r="L99" s="563"/>
      <c r="M99" s="563"/>
      <c r="N99" s="563"/>
      <c r="O99" s="563"/>
      <c r="P99" s="563"/>
    </row>
    <row r="100" spans="2:79">
      <c r="B100" s="563"/>
      <c r="C100" s="563"/>
      <c r="D100" s="563"/>
      <c r="E100" s="563"/>
      <c r="F100" s="563"/>
      <c r="G100" s="563"/>
      <c r="H100" s="563"/>
      <c r="I100" s="563"/>
      <c r="J100" s="563"/>
      <c r="K100" s="563"/>
      <c r="L100" s="563"/>
      <c r="M100" s="563"/>
      <c r="N100" s="563"/>
      <c r="O100" s="563"/>
      <c r="P100" s="563"/>
    </row>
    <row r="101" spans="2:79" ht="15.75">
      <c r="B101" s="434" t="s">
        <v>281</v>
      </c>
      <c r="C101" s="563"/>
      <c r="D101" s="563"/>
      <c r="E101" s="563"/>
      <c r="F101" s="563"/>
      <c r="G101" s="563"/>
      <c r="H101" s="563"/>
      <c r="I101" s="563"/>
      <c r="J101" s="563"/>
      <c r="K101" s="563"/>
      <c r="L101" s="563"/>
      <c r="M101" s="563"/>
      <c r="N101" s="563"/>
      <c r="O101" s="563"/>
      <c r="P101" s="563"/>
    </row>
    <row r="102" spans="2:79">
      <c r="B102" s="563"/>
      <c r="C102" s="563"/>
      <c r="D102" s="435"/>
      <c r="E102" s="435"/>
      <c r="F102" s="435"/>
      <c r="G102" s="435"/>
      <c r="H102" s="435"/>
      <c r="I102" s="563"/>
      <c r="J102" s="563"/>
      <c r="K102" s="563"/>
      <c r="L102" s="563"/>
      <c r="M102" s="563"/>
      <c r="N102" s="563"/>
      <c r="O102" s="563"/>
      <c r="P102" s="563"/>
    </row>
    <row r="103" spans="2:79" ht="15.75">
      <c r="B103" s="1017" t="s">
        <v>6</v>
      </c>
      <c r="C103" s="1038" t="s">
        <v>3</v>
      </c>
      <c r="D103" s="1017" t="s">
        <v>4</v>
      </c>
      <c r="E103" s="1017" t="s">
        <v>7</v>
      </c>
      <c r="F103" s="1017" t="s">
        <v>48</v>
      </c>
      <c r="G103" s="1017" t="s">
        <v>1</v>
      </c>
      <c r="H103" s="1017" t="s">
        <v>2</v>
      </c>
      <c r="I103" s="563"/>
      <c r="J103" s="563"/>
      <c r="K103" s="563"/>
      <c r="L103" s="563"/>
      <c r="M103" s="563"/>
      <c r="N103" s="563"/>
      <c r="O103" s="563"/>
      <c r="P103" s="563"/>
    </row>
    <row r="104" spans="2:79" ht="15.75">
      <c r="B104" s="1039"/>
      <c r="C104" s="1040"/>
      <c r="D104" s="1039"/>
      <c r="E104" s="1039" t="s">
        <v>85</v>
      </c>
      <c r="F104" s="1039" t="s">
        <v>271</v>
      </c>
      <c r="G104" s="1041" t="s">
        <v>241</v>
      </c>
      <c r="H104" s="1039" t="s">
        <v>242</v>
      </c>
      <c r="I104" s="563"/>
      <c r="J104" s="563"/>
      <c r="K104" s="563"/>
      <c r="L104" s="563"/>
      <c r="M104" s="563"/>
      <c r="N104" s="563"/>
      <c r="O104" s="563"/>
      <c r="P104" s="563"/>
    </row>
    <row r="105" spans="2:79" ht="15">
      <c r="B105" s="1086" t="s">
        <v>11</v>
      </c>
      <c r="C105" s="1021" t="s">
        <v>9</v>
      </c>
      <c r="D105" s="1021" t="s">
        <v>10</v>
      </c>
      <c r="E105" s="1022" t="s">
        <v>12</v>
      </c>
      <c r="F105" s="1070" t="s">
        <v>148</v>
      </c>
      <c r="G105" s="1136">
        <f>+'Resolución 130-2023-OS_CD'!G477*Factores!$B$17</f>
        <v>0.93388799999999994</v>
      </c>
      <c r="H105" s="1136">
        <f>+'Resolución 130-2023-OS_CD'!H477*Factores!$B$17</f>
        <v>0.81715199999999999</v>
      </c>
      <c r="I105" s="563"/>
      <c r="J105" s="563"/>
      <c r="K105" s="563"/>
      <c r="L105" s="563"/>
      <c r="M105" s="563"/>
      <c r="N105" s="563"/>
      <c r="O105" s="563"/>
      <c r="P105" s="563"/>
      <c r="R105" s="560">
        <v>0.64</v>
      </c>
      <c r="S105" s="560">
        <v>0.6</v>
      </c>
      <c r="U105" s="560">
        <f>+IF(R105=G105,0,1)</f>
        <v>1</v>
      </c>
      <c r="V105" s="560">
        <f>+IF(S105=H105,0,1)</f>
        <v>1</v>
      </c>
    </row>
    <row r="106" spans="2:79" ht="15">
      <c r="B106" s="1239"/>
      <c r="C106" s="1240"/>
      <c r="D106" s="1240"/>
      <c r="E106" s="1240"/>
      <c r="F106" s="1070" t="s">
        <v>255</v>
      </c>
      <c r="G106" s="1136">
        <f>+'Resolución 130-2023-OS_CD'!G478*Factores!$B$17</f>
        <v>0.93388799999999994</v>
      </c>
      <c r="H106" s="1136">
        <f>+'Resolución 130-2023-OS_CD'!H478*Factores!$B$17</f>
        <v>0.81715199999999999</v>
      </c>
      <c r="I106" s="563"/>
      <c r="J106" s="563"/>
      <c r="K106" s="563"/>
      <c r="L106" s="563"/>
      <c r="M106" s="563"/>
      <c r="N106" s="563"/>
      <c r="O106" s="563"/>
      <c r="P106" s="563"/>
      <c r="R106" s="560">
        <v>0.64</v>
      </c>
      <c r="S106" s="560">
        <v>0.6</v>
      </c>
      <c r="U106" s="560">
        <f t="shared" ref="U106:U110" si="41">+IF(R106=G106,0,1)</f>
        <v>1</v>
      </c>
      <c r="V106" s="560">
        <f t="shared" ref="V106:V110" si="42">+IF(S106=H106,0,1)</f>
        <v>1</v>
      </c>
    </row>
    <row r="107" spans="2:79" ht="15">
      <c r="B107" s="1241"/>
      <c r="C107" s="1025"/>
      <c r="D107" s="1025"/>
      <c r="E107" s="1027"/>
      <c r="F107" s="1070" t="s">
        <v>149</v>
      </c>
      <c r="G107" s="1136">
        <f>+'Resolución 130-2023-OS_CD'!G479*Factores!$B$17</f>
        <v>0.93388799999999994</v>
      </c>
      <c r="H107" s="1136">
        <f>+'Resolución 130-2023-OS_CD'!H479*Factores!$B$17</f>
        <v>0.81715199999999999</v>
      </c>
      <c r="I107" s="563"/>
      <c r="J107" s="563"/>
      <c r="K107" s="563"/>
      <c r="L107" s="563"/>
      <c r="M107" s="563"/>
      <c r="N107" s="563"/>
      <c r="O107" s="563"/>
      <c r="P107" s="563"/>
      <c r="R107" s="560">
        <v>0.64</v>
      </c>
      <c r="S107" s="560">
        <v>0.6</v>
      </c>
      <c r="U107" s="560">
        <f t="shared" si="41"/>
        <v>1</v>
      </c>
      <c r="V107" s="560">
        <f t="shared" si="42"/>
        <v>1</v>
      </c>
    </row>
    <row r="108" spans="2:79" ht="15">
      <c r="B108" s="1239"/>
      <c r="C108" s="1240"/>
      <c r="D108" s="1240"/>
      <c r="E108" s="1240"/>
      <c r="F108" s="1070" t="s">
        <v>256</v>
      </c>
      <c r="G108" s="1136">
        <f>+'Resolución 130-2023-OS_CD'!G480*Factores!$B$17</f>
        <v>0.93388799999999994</v>
      </c>
      <c r="H108" s="1136">
        <f>+'Resolución 130-2023-OS_CD'!H480*Factores!$B$17</f>
        <v>0.81715199999999999</v>
      </c>
      <c r="I108" s="563"/>
      <c r="J108" s="563"/>
      <c r="K108" s="563"/>
      <c r="L108" s="563"/>
      <c r="M108" s="563"/>
      <c r="N108" s="563"/>
      <c r="O108" s="563"/>
      <c r="P108" s="563"/>
      <c r="R108" s="560">
        <v>0.64</v>
      </c>
      <c r="S108" s="560">
        <v>0.6</v>
      </c>
      <c r="U108" s="560">
        <f t="shared" si="41"/>
        <v>1</v>
      </c>
      <c r="V108" s="560">
        <f t="shared" si="42"/>
        <v>1</v>
      </c>
    </row>
    <row r="109" spans="2:79" ht="15">
      <c r="B109" s="1241"/>
      <c r="C109" s="1025"/>
      <c r="D109" s="1021" t="s">
        <v>13</v>
      </c>
      <c r="E109" s="1022" t="s">
        <v>14</v>
      </c>
      <c r="F109" s="1070" t="s">
        <v>148</v>
      </c>
      <c r="G109" s="1136">
        <f>+'Resolución 130-2023-OS_CD'!G481*Factores!$B$17</f>
        <v>0.93388799999999994</v>
      </c>
      <c r="H109" s="1136">
        <f>+'Resolución 130-2023-OS_CD'!H481*Factores!$B$17</f>
        <v>0.81715199999999999</v>
      </c>
      <c r="I109" s="563"/>
      <c r="J109" s="563"/>
      <c r="K109" s="563"/>
      <c r="L109" s="563"/>
      <c r="M109" s="563"/>
      <c r="N109" s="563"/>
      <c r="O109" s="563"/>
      <c r="P109" s="563"/>
      <c r="R109" s="560">
        <v>0.64</v>
      </c>
      <c r="S109" s="560">
        <v>0.6</v>
      </c>
      <c r="U109" s="560">
        <f t="shared" si="41"/>
        <v>1</v>
      </c>
      <c r="V109" s="560">
        <f t="shared" si="42"/>
        <v>1</v>
      </c>
    </row>
    <row r="110" spans="2:79" ht="15">
      <c r="B110" s="1121"/>
      <c r="C110" s="1032"/>
      <c r="D110" s="1032"/>
      <c r="E110" s="1034"/>
      <c r="F110" s="1070" t="s">
        <v>149</v>
      </c>
      <c r="G110" s="1136">
        <f>+'Resolución 130-2023-OS_CD'!G482*Factores!$B$17</f>
        <v>0.93388799999999994</v>
      </c>
      <c r="H110" s="1136">
        <f>+'Resolución 130-2023-OS_CD'!H482*Factores!$B$17</f>
        <v>0.81715199999999999</v>
      </c>
      <c r="I110" s="563"/>
      <c r="J110" s="563"/>
      <c r="K110" s="563"/>
      <c r="L110" s="563"/>
      <c r="M110" s="563"/>
      <c r="N110" s="563"/>
      <c r="O110" s="563"/>
      <c r="P110" s="563"/>
      <c r="R110" s="560">
        <v>0.64</v>
      </c>
      <c r="S110" s="560">
        <v>0.6</v>
      </c>
      <c r="U110" s="560">
        <f t="shared" si="41"/>
        <v>1</v>
      </c>
      <c r="V110" s="560">
        <f t="shared" si="42"/>
        <v>1</v>
      </c>
      <c r="W110" s="599">
        <f>+SUM(U105:V110)</f>
        <v>12</v>
      </c>
      <c r="BW110" s="783">
        <f>+SUM(G105:H110)</f>
        <v>10.506239999999998</v>
      </c>
      <c r="BY110" s="785">
        <v>10.02</v>
      </c>
      <c r="BZ110" s="785">
        <v>9.9899400000000007</v>
      </c>
      <c r="CA110" s="562">
        <f t="shared" si="32"/>
        <v>-3.0059999999998865E-2</v>
      </c>
    </row>
    <row r="111" spans="2:79">
      <c r="B111" s="563" t="s">
        <v>243</v>
      </c>
      <c r="C111" s="563"/>
      <c r="D111" s="563"/>
      <c r="E111" s="563"/>
      <c r="F111" s="563"/>
      <c r="G111" s="563"/>
      <c r="H111" s="563"/>
      <c r="I111" s="563"/>
      <c r="J111" s="563"/>
      <c r="K111" s="563"/>
      <c r="L111" s="563"/>
      <c r="M111" s="563"/>
      <c r="N111" s="563"/>
      <c r="O111" s="563"/>
      <c r="P111" s="563"/>
    </row>
    <row r="112" spans="2:79">
      <c r="B112" s="563" t="s">
        <v>244</v>
      </c>
      <c r="C112" s="563"/>
      <c r="D112" s="563"/>
      <c r="E112" s="563"/>
      <c r="F112" s="563"/>
      <c r="G112" s="563"/>
      <c r="H112" s="563"/>
      <c r="I112" s="563"/>
      <c r="J112" s="563"/>
      <c r="K112" s="563"/>
      <c r="L112" s="563"/>
      <c r="M112" s="563"/>
      <c r="N112" s="563"/>
      <c r="O112" s="563"/>
      <c r="P112" s="563"/>
    </row>
    <row r="113" spans="2:79">
      <c r="B113" s="563" t="s">
        <v>245</v>
      </c>
      <c r="C113" s="563"/>
      <c r="D113" s="563"/>
      <c r="E113" s="563"/>
      <c r="F113" s="563"/>
      <c r="G113" s="563"/>
      <c r="H113" s="563"/>
      <c r="I113" s="563"/>
      <c r="J113" s="563"/>
      <c r="K113" s="563"/>
      <c r="L113" s="563"/>
      <c r="M113" s="563"/>
      <c r="N113" s="563"/>
      <c r="O113" s="563"/>
      <c r="P113" s="563"/>
    </row>
    <row r="114" spans="2:79">
      <c r="B114" s="563"/>
      <c r="C114" s="563"/>
      <c r="D114" s="563"/>
      <c r="E114" s="563"/>
      <c r="F114" s="563"/>
      <c r="G114" s="563"/>
      <c r="H114" s="563"/>
      <c r="I114" s="563"/>
      <c r="J114" s="563"/>
      <c r="K114" s="563"/>
      <c r="L114" s="563"/>
      <c r="M114" s="563"/>
      <c r="N114" s="563"/>
      <c r="O114" s="563"/>
      <c r="P114" s="563"/>
    </row>
    <row r="115" spans="2:79">
      <c r="B115" s="563"/>
      <c r="C115" s="563"/>
      <c r="D115" s="563"/>
      <c r="E115" s="563"/>
      <c r="F115" s="563"/>
      <c r="G115" s="563"/>
      <c r="H115" s="563"/>
      <c r="I115" s="563"/>
      <c r="J115" s="563"/>
      <c r="K115" s="563"/>
      <c r="L115" s="563"/>
      <c r="M115" s="563"/>
      <c r="N115" s="563"/>
      <c r="O115" s="563"/>
      <c r="P115" s="563"/>
    </row>
    <row r="116" spans="2:79">
      <c r="B116" s="563"/>
      <c r="C116" s="563"/>
      <c r="D116" s="563"/>
      <c r="E116" s="563"/>
      <c r="F116" s="563"/>
      <c r="G116" s="563"/>
      <c r="H116" s="563"/>
      <c r="I116" s="563"/>
      <c r="J116" s="563"/>
      <c r="K116" s="563"/>
      <c r="L116" s="563"/>
      <c r="M116" s="563"/>
      <c r="N116" s="563"/>
      <c r="O116" s="563"/>
      <c r="P116" s="563"/>
    </row>
    <row r="117" spans="2:79">
      <c r="B117" s="563"/>
      <c r="C117" s="563"/>
      <c r="D117" s="563"/>
      <c r="E117" s="563"/>
      <c r="F117" s="563"/>
      <c r="G117" s="563"/>
      <c r="H117" s="563"/>
      <c r="I117" s="563"/>
      <c r="J117" s="563"/>
      <c r="K117" s="563"/>
      <c r="L117" s="563"/>
      <c r="M117" s="563"/>
      <c r="N117" s="563"/>
      <c r="O117" s="563"/>
      <c r="P117" s="563"/>
    </row>
    <row r="118" spans="2:79" ht="15.75">
      <c r="B118" s="434" t="s">
        <v>282</v>
      </c>
      <c r="C118" s="435"/>
      <c r="D118" s="435"/>
      <c r="E118" s="435"/>
      <c r="F118" s="435"/>
      <c r="G118" s="435"/>
      <c r="H118" s="435"/>
      <c r="I118" s="435"/>
      <c r="J118" s="435"/>
      <c r="K118" s="435"/>
      <c r="L118" s="435"/>
      <c r="M118" s="563"/>
      <c r="N118" s="563"/>
      <c r="O118" s="563"/>
      <c r="P118" s="563"/>
    </row>
    <row r="119" spans="2:79" ht="15">
      <c r="B119" s="1077"/>
      <c r="C119" s="1077"/>
      <c r="D119" s="1077"/>
      <c r="E119" s="1077"/>
      <c r="F119" s="1077"/>
      <c r="G119" s="1077"/>
      <c r="H119" s="1077"/>
      <c r="I119" s="1077"/>
      <c r="J119" s="1077"/>
      <c r="K119" s="1077"/>
      <c r="L119" s="1077"/>
      <c r="M119" s="1243"/>
      <c r="N119" s="1243"/>
      <c r="O119" s="1243"/>
      <c r="P119" s="563"/>
    </row>
    <row r="120" spans="2:79" ht="25.5" customHeight="1">
      <c r="B120" s="1077"/>
      <c r="C120" s="1077"/>
      <c r="D120" s="1077"/>
      <c r="E120" s="1077"/>
      <c r="F120" s="1077"/>
      <c r="G120" s="1498" t="s">
        <v>97</v>
      </c>
      <c r="H120" s="1498"/>
      <c r="I120" s="1498"/>
      <c r="J120" s="1498" t="s">
        <v>98</v>
      </c>
      <c r="K120" s="1498"/>
      <c r="L120" s="1498"/>
      <c r="M120" s="1498" t="s">
        <v>213</v>
      </c>
      <c r="N120" s="1498"/>
      <c r="O120" s="1486"/>
      <c r="P120" s="563"/>
    </row>
    <row r="121" spans="2:79" ht="15.75">
      <c r="B121" s="1017" t="s">
        <v>6</v>
      </c>
      <c r="C121" s="1017" t="s">
        <v>3</v>
      </c>
      <c r="D121" s="1065" t="s">
        <v>4</v>
      </c>
      <c r="E121" s="1017" t="s">
        <v>7</v>
      </c>
      <c r="F121" s="1065" t="s">
        <v>48</v>
      </c>
      <c r="G121" s="1078" t="s">
        <v>34</v>
      </c>
      <c r="H121" s="1078" t="s">
        <v>35</v>
      </c>
      <c r="I121" s="1206" t="s">
        <v>431</v>
      </c>
      <c r="J121" s="1078" t="s">
        <v>34</v>
      </c>
      <c r="K121" s="1078" t="s">
        <v>35</v>
      </c>
      <c r="L121" s="1206" t="s">
        <v>431</v>
      </c>
      <c r="M121" s="1078" t="s">
        <v>34</v>
      </c>
      <c r="N121" s="1244" t="s">
        <v>35</v>
      </c>
      <c r="O121" s="1245" t="s">
        <v>431</v>
      </c>
      <c r="P121" s="563"/>
    </row>
    <row r="122" spans="2:79" ht="15.75">
      <c r="B122" s="1246"/>
      <c r="C122" s="1246"/>
      <c r="D122" s="1239"/>
      <c r="E122" s="1247" t="s">
        <v>85</v>
      </c>
      <c r="F122" s="1248" t="s">
        <v>271</v>
      </c>
      <c r="G122" s="1249"/>
      <c r="H122" s="1249"/>
      <c r="I122" s="1206"/>
      <c r="J122" s="1249"/>
      <c r="K122" s="1249"/>
      <c r="L122" s="1206"/>
      <c r="M122" s="1249"/>
      <c r="N122" s="1250"/>
      <c r="O122" s="1246"/>
      <c r="P122" s="563"/>
    </row>
    <row r="123" spans="2:79" ht="15">
      <c r="B123" s="1021" t="s">
        <v>17</v>
      </c>
      <c r="C123" s="1021" t="s">
        <v>36</v>
      </c>
      <c r="D123" s="1084" t="s">
        <v>37</v>
      </c>
      <c r="E123" s="1022" t="s">
        <v>38</v>
      </c>
      <c r="F123" s="1251" t="s">
        <v>258</v>
      </c>
      <c r="G123" s="1136">
        <f>'Resolución 130-2023-OS_CD'!G493*Factores!$B$18</f>
        <v>13.143879</v>
      </c>
      <c r="H123" s="1136">
        <f>'Resolución 130-2023-OS_CD'!H493*Factores!$B$18</f>
        <v>13.289814</v>
      </c>
      <c r="I123" s="1252">
        <f>'Resolución 130-2023-OS_CD'!I493*Factores!$B$18</f>
        <v>0</v>
      </c>
      <c r="J123" s="1136">
        <f>'Resolución 130-2023-OS_CD'!J493*Factores!$B$18</f>
        <v>13.143879</v>
      </c>
      <c r="K123" s="1136">
        <f>'Resolución 130-2023-OS_CD'!K493*Factores!$B$18</f>
        <v>13.289814</v>
      </c>
      <c r="L123" s="1252">
        <f>'Resolución 130-2023-OS_CD'!L493*Factores!$B$18</f>
        <v>0</v>
      </c>
      <c r="M123" s="1136">
        <f>'Resolución 130-2023-OS_CD'!M493*Factores!$B$18</f>
        <v>13.717889999999999</v>
      </c>
      <c r="N123" s="1136">
        <f>'Resolución 130-2023-OS_CD'!N493*Factores!$B$18</f>
        <v>14.155695</v>
      </c>
      <c r="O123" s="1253">
        <f>'Resolución 130-2023-OS_CD'!O493*Factores!$B$18</f>
        <v>0</v>
      </c>
      <c r="P123" s="563"/>
      <c r="R123" s="560">
        <v>9.0399999999999991</v>
      </c>
      <c r="S123" s="560">
        <v>9.3000000000000007</v>
      </c>
      <c r="T123" s="560">
        <v>9.0399999999999991</v>
      </c>
      <c r="U123" s="560">
        <v>9.3000000000000007</v>
      </c>
      <c r="V123" s="560">
        <v>9.51</v>
      </c>
      <c r="W123" s="560">
        <v>9.99</v>
      </c>
      <c r="Y123" s="560">
        <f>+IF(R123=G123,0,1)</f>
        <v>1</v>
      </c>
      <c r="Z123" s="560">
        <f t="shared" ref="Z123" si="43">+IF(S123=H123,0,1)</f>
        <v>1</v>
      </c>
      <c r="AA123" s="560">
        <f t="shared" ref="AA123:AB127" si="44">+IF(T123=J123,0,1)</f>
        <v>1</v>
      </c>
      <c r="AB123" s="560">
        <f t="shared" si="44"/>
        <v>1</v>
      </c>
      <c r="AC123" s="560">
        <f t="shared" ref="AC123:AD127" si="45">+IF(V123=M123,0,1)</f>
        <v>1</v>
      </c>
      <c r="AD123" s="560">
        <f t="shared" si="45"/>
        <v>1</v>
      </c>
    </row>
    <row r="124" spans="2:79" ht="30">
      <c r="B124" s="1025"/>
      <c r="C124" s="1025"/>
      <c r="D124" s="1084" t="s">
        <v>40</v>
      </c>
      <c r="E124" s="1022" t="s">
        <v>41</v>
      </c>
      <c r="F124" s="1251" t="s">
        <v>258</v>
      </c>
      <c r="G124" s="1136">
        <f>'Resolución 130-2023-OS_CD'!G494*Factores!$B$18</f>
        <v>13.143879</v>
      </c>
      <c r="H124" s="1136">
        <f>'Resolución 130-2023-OS_CD'!H494*Factores!$B$18</f>
        <v>13.289814</v>
      </c>
      <c r="I124" s="1136">
        <f>'Resolución 130-2023-OS_CD'!I494*Factores!$B$18</f>
        <v>13.289814</v>
      </c>
      <c r="J124" s="1136">
        <f>'Resolución 130-2023-OS_CD'!J494*Factores!$B$18</f>
        <v>13.143879</v>
      </c>
      <c r="K124" s="1136">
        <f>'Resolución 130-2023-OS_CD'!K494*Factores!$B$18</f>
        <v>13.289814</v>
      </c>
      <c r="L124" s="1136">
        <f>'Resolución 130-2023-OS_CD'!L494*Factores!$B$18</f>
        <v>13.289814</v>
      </c>
      <c r="M124" s="1136">
        <f>'Resolución 130-2023-OS_CD'!M494*Factores!$B$18</f>
        <v>13.717889999999999</v>
      </c>
      <c r="N124" s="1136">
        <f>'Resolución 130-2023-OS_CD'!N494*Factores!$B$18</f>
        <v>14.155695</v>
      </c>
      <c r="O124" s="1136">
        <f>'Resolución 130-2023-OS_CD'!O494*Factores!$B$18</f>
        <v>14.155695</v>
      </c>
      <c r="P124" s="563"/>
      <c r="R124" s="560">
        <v>9.0399999999999991</v>
      </c>
      <c r="S124" s="560">
        <v>9.3000000000000007</v>
      </c>
      <c r="T124" s="560">
        <v>9.0399999999999991</v>
      </c>
      <c r="U124" s="560">
        <v>9.3000000000000007</v>
      </c>
      <c r="V124" s="560">
        <v>9.51</v>
      </c>
      <c r="W124" s="560">
        <v>9.99</v>
      </c>
      <c r="Y124" s="560">
        <f t="shared" ref="Y124:Y127" si="46">+IF(R124=G124,0,1)</f>
        <v>1</v>
      </c>
      <c r="Z124" s="560">
        <f t="shared" ref="Z124:Z127" si="47">+IF(S124=H124,0,1)</f>
        <v>1</v>
      </c>
      <c r="AA124" s="560">
        <f t="shared" si="44"/>
        <v>1</v>
      </c>
      <c r="AB124" s="560">
        <f t="shared" si="44"/>
        <v>1</v>
      </c>
      <c r="AC124" s="560">
        <f t="shared" si="45"/>
        <v>1</v>
      </c>
      <c r="AD124" s="560">
        <f t="shared" si="45"/>
        <v>1</v>
      </c>
    </row>
    <row r="125" spans="2:79" ht="30">
      <c r="B125" s="1025"/>
      <c r="C125" s="1025"/>
      <c r="D125" s="1084" t="s">
        <v>42</v>
      </c>
      <c r="E125" s="1022" t="s">
        <v>43</v>
      </c>
      <c r="F125" s="1251" t="s">
        <v>258</v>
      </c>
      <c r="G125" s="1136">
        <f>'Resolución 130-2023-OS_CD'!G495*Factores!$B$18</f>
        <v>13.143879</v>
      </c>
      <c r="H125" s="1136">
        <f>'Resolución 130-2023-OS_CD'!H495*Factores!$B$18</f>
        <v>13.289814</v>
      </c>
      <c r="I125" s="1136">
        <f>'Resolución 130-2023-OS_CD'!I495*Factores!$B$18</f>
        <v>13.289814</v>
      </c>
      <c r="J125" s="1136">
        <f>'Resolución 130-2023-OS_CD'!J495*Factores!$B$18</f>
        <v>13.143879</v>
      </c>
      <c r="K125" s="1136">
        <f>'Resolución 130-2023-OS_CD'!K495*Factores!$B$18</f>
        <v>13.289814</v>
      </c>
      <c r="L125" s="1136">
        <f>'Resolución 130-2023-OS_CD'!L495*Factores!$B$18</f>
        <v>13.289814</v>
      </c>
      <c r="M125" s="1136">
        <f>'Resolución 130-2023-OS_CD'!M495*Factores!$B$18</f>
        <v>13.717889999999999</v>
      </c>
      <c r="N125" s="1136">
        <f>'Resolución 130-2023-OS_CD'!N495*Factores!$B$18</f>
        <v>14.155695</v>
      </c>
      <c r="O125" s="1136">
        <f>'Resolución 130-2023-OS_CD'!O495*Factores!$B$18</f>
        <v>14.155695</v>
      </c>
      <c r="P125" s="563"/>
      <c r="R125" s="560">
        <v>9.0399999999999991</v>
      </c>
      <c r="S125" s="560">
        <v>9.3000000000000007</v>
      </c>
      <c r="T125" s="560">
        <v>9.0399999999999991</v>
      </c>
      <c r="U125" s="560">
        <v>9.3000000000000007</v>
      </c>
      <c r="V125" s="560">
        <v>9.51</v>
      </c>
      <c r="W125" s="560">
        <v>9.99</v>
      </c>
      <c r="Y125" s="560">
        <f t="shared" si="46"/>
        <v>1</v>
      </c>
      <c r="Z125" s="560">
        <f t="shared" si="47"/>
        <v>1</v>
      </c>
      <c r="AA125" s="560">
        <f t="shared" si="44"/>
        <v>1</v>
      </c>
      <c r="AB125" s="560">
        <f t="shared" si="44"/>
        <v>1</v>
      </c>
      <c r="AC125" s="560">
        <f t="shared" si="45"/>
        <v>1</v>
      </c>
      <c r="AD125" s="560">
        <f t="shared" si="45"/>
        <v>1</v>
      </c>
    </row>
    <row r="126" spans="2:79" ht="18.75" customHeight="1">
      <c r="B126" s="1025"/>
      <c r="C126" s="1025"/>
      <c r="D126" s="1086" t="s">
        <v>44</v>
      </c>
      <c r="E126" s="1022" t="s">
        <v>45</v>
      </c>
      <c r="F126" s="1251" t="s">
        <v>258</v>
      </c>
      <c r="G126" s="1136">
        <f>'Resolución 130-2023-OS_CD'!G496*Factores!$B$18</f>
        <v>13.143879</v>
      </c>
      <c r="H126" s="1136">
        <f>'Resolución 130-2023-OS_CD'!H496*Factores!$B$18</f>
        <v>13.289814</v>
      </c>
      <c r="I126" s="1136">
        <f>'Resolución 130-2023-OS_CD'!I496*Factores!$B$18</f>
        <v>13.289814</v>
      </c>
      <c r="J126" s="1136">
        <f>'Resolución 130-2023-OS_CD'!J496*Factores!$B$18</f>
        <v>13.143879</v>
      </c>
      <c r="K126" s="1136">
        <f>'Resolución 130-2023-OS_CD'!K496*Factores!$B$18</f>
        <v>13.289814</v>
      </c>
      <c r="L126" s="1136">
        <f>'Resolución 130-2023-OS_CD'!L496*Factores!$B$18</f>
        <v>13.289814</v>
      </c>
      <c r="M126" s="1136">
        <f>'Resolución 130-2023-OS_CD'!M496*Factores!$B$18</f>
        <v>13.717889999999999</v>
      </c>
      <c r="N126" s="1136">
        <f>'Resolución 130-2023-OS_CD'!N496*Factores!$B$18</f>
        <v>14.155695</v>
      </c>
      <c r="O126" s="1136">
        <f>'Resolución 130-2023-OS_CD'!O496*Factores!$B$18</f>
        <v>14.155695</v>
      </c>
      <c r="P126" s="563"/>
      <c r="R126" s="560">
        <v>9.0399999999999991</v>
      </c>
      <c r="S126" s="560">
        <v>9.3000000000000007</v>
      </c>
      <c r="T126" s="560">
        <v>9.0399999999999991</v>
      </c>
      <c r="U126" s="560">
        <v>9.3000000000000007</v>
      </c>
      <c r="V126" s="560">
        <v>9.51</v>
      </c>
      <c r="W126" s="560">
        <v>9.99</v>
      </c>
      <c r="Y126" s="560">
        <f t="shared" si="46"/>
        <v>1</v>
      </c>
      <c r="Z126" s="560">
        <f t="shared" si="47"/>
        <v>1</v>
      </c>
      <c r="AA126" s="560">
        <f t="shared" si="44"/>
        <v>1</v>
      </c>
      <c r="AB126" s="560">
        <f t="shared" si="44"/>
        <v>1</v>
      </c>
      <c r="AC126" s="560">
        <f t="shared" si="45"/>
        <v>1</v>
      </c>
      <c r="AD126" s="560">
        <f t="shared" si="45"/>
        <v>1</v>
      </c>
    </row>
    <row r="127" spans="2:79" ht="21.75" customHeight="1">
      <c r="B127" s="1246"/>
      <c r="C127" s="1246"/>
      <c r="D127" s="1087" t="s">
        <v>176</v>
      </c>
      <c r="E127" s="1076" t="s">
        <v>175</v>
      </c>
      <c r="F127" s="1251" t="s">
        <v>258</v>
      </c>
      <c r="G127" s="1136">
        <f>'Resolución 130-2023-OS_CD'!G497*Factores!$B$18</f>
        <v>13.717889999999999</v>
      </c>
      <c r="H127" s="1136">
        <f>'Resolución 130-2023-OS_CD'!H497*Factores!$B$18</f>
        <v>14.155695</v>
      </c>
      <c r="I127" s="1136">
        <f>'Resolución 130-2023-OS_CD'!I497*Factores!$B$18</f>
        <v>14.155695</v>
      </c>
      <c r="J127" s="1136">
        <f>'Resolución 130-2023-OS_CD'!J497*Factores!$B$18</f>
        <v>13.717889999999999</v>
      </c>
      <c r="K127" s="1136">
        <f>'Resolución 130-2023-OS_CD'!K497*Factores!$B$18</f>
        <v>14.155695</v>
      </c>
      <c r="L127" s="1136">
        <f>'Resolución 130-2023-OS_CD'!L497*Factores!$B$18</f>
        <v>14.155695</v>
      </c>
      <c r="M127" s="1136">
        <f>'Resolución 130-2023-OS_CD'!M497*Factores!$B$18</f>
        <v>14.583771</v>
      </c>
      <c r="N127" s="1136">
        <f>'Resolución 130-2023-OS_CD'!N497*Factores!$B$18</f>
        <v>14.778350999999999</v>
      </c>
      <c r="O127" s="1136">
        <f>'Resolución 130-2023-OS_CD'!O497*Factores!$B$18</f>
        <v>14.778350999999999</v>
      </c>
      <c r="P127" s="563"/>
      <c r="R127" s="560">
        <v>9.51</v>
      </c>
      <c r="S127" s="560">
        <v>9.99</v>
      </c>
      <c r="T127" s="560">
        <v>9.51</v>
      </c>
      <c r="U127" s="560">
        <v>9.99</v>
      </c>
      <c r="V127" s="560">
        <v>10.199999999999999</v>
      </c>
      <c r="W127" s="560">
        <v>10.48</v>
      </c>
      <c r="Y127" s="560">
        <f t="shared" si="46"/>
        <v>1</v>
      </c>
      <c r="Z127" s="560">
        <f t="shared" si="47"/>
        <v>1</v>
      </c>
      <c r="AA127" s="560">
        <f t="shared" si="44"/>
        <v>1</v>
      </c>
      <c r="AB127" s="560">
        <f t="shared" si="44"/>
        <v>1</v>
      </c>
      <c r="AC127" s="560">
        <f t="shared" si="45"/>
        <v>1</v>
      </c>
      <c r="AD127" s="560">
        <f t="shared" si="45"/>
        <v>1</v>
      </c>
      <c r="AE127" s="603">
        <f>+SUM(Y123:AD127)</f>
        <v>30</v>
      </c>
      <c r="BW127" s="783">
        <f>+SUM(G123:O127)</f>
        <v>573.36888599999997</v>
      </c>
      <c r="BY127" s="785">
        <v>559.66000000000008</v>
      </c>
      <c r="BZ127" s="785">
        <v>558.20488399999999</v>
      </c>
      <c r="CA127" s="562">
        <f t="shared" si="32"/>
        <v>-1.4551160000000891</v>
      </c>
    </row>
    <row r="132" spans="2:68" ht="15.75">
      <c r="B132" s="1016" t="s">
        <v>709</v>
      </c>
      <c r="C132" s="994"/>
      <c r="D132" s="953"/>
      <c r="E132" s="800"/>
      <c r="F132" s="1014"/>
      <c r="G132" s="866"/>
      <c r="H132" s="866"/>
      <c r="I132" s="867"/>
      <c r="J132" s="868"/>
    </row>
    <row r="133" spans="2:68" ht="15.75">
      <c r="B133" s="994"/>
      <c r="C133" s="994"/>
      <c r="D133" s="953"/>
      <c r="E133" s="800"/>
      <c r="F133" s="1014"/>
      <c r="G133" s="866"/>
      <c r="H133" s="866"/>
      <c r="I133" s="867"/>
      <c r="J133" s="868"/>
    </row>
    <row r="134" spans="2:68" ht="15">
      <c r="B134" s="1254" t="s">
        <v>3</v>
      </c>
      <c r="C134" s="1254" t="s">
        <v>4</v>
      </c>
      <c r="D134" s="1255" t="s">
        <v>5</v>
      </c>
      <c r="E134" s="1256" t="s">
        <v>6</v>
      </c>
      <c r="F134" s="1257" t="s">
        <v>7</v>
      </c>
      <c r="G134" s="1258" t="s">
        <v>46</v>
      </c>
      <c r="H134" s="1525" t="s">
        <v>47</v>
      </c>
      <c r="I134" s="1526"/>
      <c r="J134" s="1526"/>
      <c r="K134" s="1527"/>
      <c r="L134" s="1259" t="s">
        <v>48</v>
      </c>
      <c r="M134" s="1260" t="s">
        <v>92</v>
      </c>
    </row>
    <row r="135" spans="2:68" ht="15">
      <c r="B135" s="1254"/>
      <c r="C135" s="1254"/>
      <c r="D135" s="1255" t="s">
        <v>8</v>
      </c>
      <c r="E135" s="1256"/>
      <c r="F135" s="1257" t="s">
        <v>85</v>
      </c>
      <c r="G135" s="1258"/>
      <c r="H135" s="1525"/>
      <c r="I135" s="1526"/>
      <c r="J135" s="1526"/>
      <c r="K135" s="1527"/>
      <c r="L135" s="1259" t="s">
        <v>50</v>
      </c>
      <c r="M135" s="1260" t="s">
        <v>704</v>
      </c>
    </row>
    <row r="136" spans="2:68" ht="15">
      <c r="B136" s="1507" t="s">
        <v>9</v>
      </c>
      <c r="C136" s="1507" t="s">
        <v>51</v>
      </c>
      <c r="D136" s="1513" t="s">
        <v>52</v>
      </c>
      <c r="E136" s="1516" t="s">
        <v>11</v>
      </c>
      <c r="F136" s="1522" t="s">
        <v>18</v>
      </c>
      <c r="G136" s="1519" t="s">
        <v>53</v>
      </c>
      <c r="H136" s="1525" t="s">
        <v>54</v>
      </c>
      <c r="I136" s="1526"/>
      <c r="J136" s="1526"/>
      <c r="K136" s="1527"/>
      <c r="L136" s="1259" t="s">
        <v>55</v>
      </c>
      <c r="M136" s="1260">
        <f>+'Resolución 130-2023-OS_CD'!J503*Factores!$B$18</f>
        <v>259.96860899999996</v>
      </c>
    </row>
    <row r="137" spans="2:68" ht="17.25" customHeight="1">
      <c r="B137" s="1508"/>
      <c r="C137" s="1508"/>
      <c r="D137" s="1514"/>
      <c r="E137" s="1517"/>
      <c r="F137" s="1523"/>
      <c r="G137" s="1520"/>
      <c r="H137" s="1525" t="s">
        <v>56</v>
      </c>
      <c r="I137" s="1526"/>
      <c r="J137" s="1526"/>
      <c r="K137" s="1527"/>
      <c r="L137" s="1259" t="s">
        <v>57</v>
      </c>
      <c r="M137" s="1260">
        <f>+'Resolución 130-2023-OS_CD'!J504*Factores!$B$18</f>
        <v>337.897899</v>
      </c>
    </row>
    <row r="138" spans="2:68" ht="24.75" customHeight="1">
      <c r="B138" s="1508"/>
      <c r="C138" s="1508"/>
      <c r="D138" s="1514"/>
      <c r="E138" s="1517"/>
      <c r="F138" s="1523"/>
      <c r="G138" s="1520"/>
      <c r="H138" s="1525" t="s">
        <v>265</v>
      </c>
      <c r="I138" s="1526"/>
      <c r="J138" s="1526"/>
      <c r="K138" s="1527"/>
      <c r="L138" s="1259" t="s">
        <v>181</v>
      </c>
      <c r="M138" s="1260">
        <f>+'Resolución 130-2023-OS_CD'!J505*Factores!$B$18</f>
        <v>402.42062699999997</v>
      </c>
    </row>
    <row r="139" spans="2:68" ht="24.75" customHeight="1">
      <c r="B139" s="1508"/>
      <c r="C139" s="1508"/>
      <c r="D139" s="1514"/>
      <c r="E139" s="1517"/>
      <c r="F139" s="1523"/>
      <c r="G139" s="1520"/>
      <c r="H139" s="1525" t="s">
        <v>266</v>
      </c>
      <c r="I139" s="1526"/>
      <c r="J139" s="1526"/>
      <c r="K139" s="1527"/>
      <c r="L139" s="1259" t="s">
        <v>181</v>
      </c>
      <c r="M139" s="1260">
        <f>+'Resolución 130-2023-OS_CD'!J506*Factores!$B$18</f>
        <v>425.31296400000002</v>
      </c>
      <c r="BL139" s="1242"/>
      <c r="BM139" s="1242"/>
      <c r="BN139" s="1242"/>
      <c r="BO139" s="1242"/>
      <c r="BP139" s="1242"/>
    </row>
    <row r="140" spans="2:68" ht="24.75" customHeight="1">
      <c r="B140" s="1508"/>
      <c r="C140" s="1508"/>
      <c r="D140" s="1514"/>
      <c r="E140" s="1517"/>
      <c r="F140" s="1523"/>
      <c r="G140" s="1520"/>
      <c r="H140" s="1525" t="s">
        <v>268</v>
      </c>
      <c r="I140" s="1526"/>
      <c r="J140" s="1526"/>
      <c r="K140" s="1527"/>
      <c r="L140" s="1259" t="s">
        <v>181</v>
      </c>
      <c r="M140" s="1260">
        <f>+'Resolución 130-2023-OS_CD'!J507*Factores!$B$18</f>
        <v>502.91146799999996</v>
      </c>
      <c r="BL140" s="1242"/>
      <c r="BM140" s="1242"/>
      <c r="BN140" s="1242"/>
      <c r="BO140" s="1242"/>
      <c r="BP140" s="1242"/>
    </row>
    <row r="141" spans="2:68" ht="24.75" customHeight="1">
      <c r="B141" s="1508"/>
      <c r="C141" s="1508"/>
      <c r="D141" s="1514"/>
      <c r="E141" s="1517"/>
      <c r="F141" s="1523"/>
      <c r="G141" s="1520"/>
      <c r="H141" s="1525" t="s">
        <v>267</v>
      </c>
      <c r="I141" s="1526"/>
      <c r="J141" s="1526"/>
      <c r="K141" s="1527"/>
      <c r="L141" s="1259" t="s">
        <v>181</v>
      </c>
      <c r="M141" s="1260">
        <f>+'Resolución 130-2023-OS_CD'!J508*Factores!$B$18</f>
        <v>525.84272099999998</v>
      </c>
      <c r="BL141" s="1242"/>
      <c r="BM141" s="1242"/>
      <c r="BN141" s="1242"/>
      <c r="BO141" s="1242"/>
      <c r="BP141" s="1242"/>
    </row>
    <row r="142" spans="2:68" ht="15.75">
      <c r="B142" s="1508"/>
      <c r="C142" s="1508"/>
      <c r="D142" s="1514"/>
      <c r="E142" s="1517"/>
      <c r="F142" s="1523"/>
      <c r="G142" s="1520"/>
      <c r="H142" s="1525" t="s">
        <v>61</v>
      </c>
      <c r="I142" s="1526"/>
      <c r="J142" s="1526"/>
      <c r="K142" s="1527"/>
      <c r="L142" s="1259" t="s">
        <v>62</v>
      </c>
      <c r="M142" s="1260">
        <f>+'Resolución 130-2023-OS_CD'!J509*Factores!$B$18</f>
        <v>540.26109899999994</v>
      </c>
      <c r="BL142" s="1242"/>
      <c r="BM142" s="1242"/>
      <c r="BN142" s="1242"/>
      <c r="BO142" s="1242"/>
      <c r="BP142" s="1242"/>
    </row>
    <row r="143" spans="2:68" ht="15">
      <c r="B143" s="1508"/>
      <c r="C143" s="1508"/>
      <c r="D143" s="1514"/>
      <c r="E143" s="1517"/>
      <c r="F143" s="1523"/>
      <c r="G143" s="1520"/>
      <c r="H143" s="1525" t="s">
        <v>705</v>
      </c>
      <c r="I143" s="1526"/>
      <c r="J143" s="1526"/>
      <c r="K143" s="1527"/>
      <c r="L143" s="1259" t="s">
        <v>423</v>
      </c>
      <c r="M143" s="1260">
        <f>+'Resolución 130-2023-OS_CD'!J510*Factores!$B$18</f>
        <v>521.20198800000003</v>
      </c>
    </row>
    <row r="144" spans="2:68" ht="15">
      <c r="B144" s="1508"/>
      <c r="C144" s="1508"/>
      <c r="D144" s="1514"/>
      <c r="E144" s="1517"/>
      <c r="F144" s="1523"/>
      <c r="G144" s="1521"/>
      <c r="H144" s="1525" t="s">
        <v>705</v>
      </c>
      <c r="I144" s="1526"/>
      <c r="J144" s="1526"/>
      <c r="K144" s="1527"/>
      <c r="L144" s="1259" t="s">
        <v>428</v>
      </c>
      <c r="M144" s="1260">
        <f>+'Resolución 130-2023-OS_CD'!J511*Factores!$B$18</f>
        <v>521.20198800000003</v>
      </c>
    </row>
    <row r="145" spans="2:13" ht="15">
      <c r="B145" s="1508"/>
      <c r="C145" s="1508"/>
      <c r="D145" s="1514"/>
      <c r="E145" s="1517"/>
      <c r="F145" s="1523"/>
      <c r="G145" s="1507" t="s">
        <v>2</v>
      </c>
      <c r="H145" s="1528" t="s">
        <v>54</v>
      </c>
      <c r="I145" s="1529"/>
      <c r="J145" s="1529"/>
      <c r="K145" s="1530"/>
      <c r="L145" s="1254" t="s">
        <v>55</v>
      </c>
      <c r="M145" s="1260">
        <f>+'Resolución 130-2023-OS_CD'!J512*Factores!$B$18</f>
        <v>217.00534500000001</v>
      </c>
    </row>
    <row r="146" spans="2:13" ht="15">
      <c r="B146" s="1508"/>
      <c r="C146" s="1508"/>
      <c r="D146" s="1514"/>
      <c r="E146" s="1517"/>
      <c r="F146" s="1523"/>
      <c r="G146" s="1508"/>
      <c r="H146" s="1528" t="s">
        <v>56</v>
      </c>
      <c r="I146" s="1529"/>
      <c r="J146" s="1529"/>
      <c r="K146" s="1530"/>
      <c r="L146" s="1254" t="s">
        <v>57</v>
      </c>
      <c r="M146" s="1260">
        <f>+'Resolución 130-2023-OS_CD'!J513*Factores!$B$18</f>
        <v>294.97355099999999</v>
      </c>
    </row>
    <row r="147" spans="2:13" ht="15">
      <c r="B147" s="1508"/>
      <c r="C147" s="1508"/>
      <c r="D147" s="1514"/>
      <c r="E147" s="1517"/>
      <c r="F147" s="1523"/>
      <c r="G147" s="1508"/>
      <c r="H147" s="1528" t="s">
        <v>265</v>
      </c>
      <c r="I147" s="1529"/>
      <c r="J147" s="1529"/>
      <c r="K147" s="1530"/>
      <c r="L147" s="1254" t="s">
        <v>181</v>
      </c>
      <c r="M147" s="1260">
        <f>+'Resolución 130-2023-OS_CD'!J514*Factores!$B$18</f>
        <v>359.45736300000004</v>
      </c>
    </row>
    <row r="148" spans="2:13" ht="15">
      <c r="B148" s="1508"/>
      <c r="C148" s="1508"/>
      <c r="D148" s="1514"/>
      <c r="E148" s="1517"/>
      <c r="F148" s="1523"/>
      <c r="G148" s="1508"/>
      <c r="H148" s="1528" t="s">
        <v>266</v>
      </c>
      <c r="I148" s="1529"/>
      <c r="J148" s="1529"/>
      <c r="K148" s="1530"/>
      <c r="L148" s="1254" t="s">
        <v>181</v>
      </c>
      <c r="M148" s="1260">
        <f>+'Resolución 130-2023-OS_CD'!J515*Factores!$B$18</f>
        <v>382.38861600000001</v>
      </c>
    </row>
    <row r="149" spans="2:13" ht="15">
      <c r="B149" s="1508"/>
      <c r="C149" s="1508"/>
      <c r="D149" s="1514"/>
      <c r="E149" s="1517"/>
      <c r="F149" s="1523"/>
      <c r="G149" s="1508"/>
      <c r="H149" s="1528" t="s">
        <v>268</v>
      </c>
      <c r="I149" s="1529"/>
      <c r="J149" s="1529"/>
      <c r="K149" s="1530"/>
      <c r="L149" s="1254" t="s">
        <v>181</v>
      </c>
      <c r="M149" s="1260">
        <f>+'Resolución 130-2023-OS_CD'!J516*Factores!$B$18</f>
        <v>459.98712</v>
      </c>
    </row>
    <row r="150" spans="2:13" ht="15">
      <c r="B150" s="1508"/>
      <c r="C150" s="1508"/>
      <c r="D150" s="1514"/>
      <c r="E150" s="1517"/>
      <c r="F150" s="1523"/>
      <c r="G150" s="1508"/>
      <c r="H150" s="1531" t="s">
        <v>267</v>
      </c>
      <c r="I150" s="1532"/>
      <c r="J150" s="1532"/>
      <c r="K150" s="1533"/>
      <c r="L150" s="1261" t="s">
        <v>181</v>
      </c>
      <c r="M150" s="1260">
        <f>+'Resolución 130-2023-OS_CD'!J517*Factores!$B$18</f>
        <v>482.91837299999997</v>
      </c>
    </row>
    <row r="151" spans="2:13" ht="15">
      <c r="B151" s="1508"/>
      <c r="C151" s="1508"/>
      <c r="D151" s="1514"/>
      <c r="E151" s="1517"/>
      <c r="F151" s="1523"/>
      <c r="G151" s="1508"/>
      <c r="H151" s="1531" t="s">
        <v>61</v>
      </c>
      <c r="I151" s="1532"/>
      <c r="J151" s="1532"/>
      <c r="K151" s="1533"/>
      <c r="L151" s="1261" t="s">
        <v>62</v>
      </c>
      <c r="M151" s="1260">
        <f>+'Resolución 130-2023-OS_CD'!J518*Factores!$B$18</f>
        <v>497.29783499999996</v>
      </c>
    </row>
    <row r="152" spans="2:13" ht="15">
      <c r="B152" s="1508"/>
      <c r="C152" s="1508"/>
      <c r="D152" s="1514"/>
      <c r="E152" s="1517"/>
      <c r="F152" s="1523"/>
      <c r="G152" s="1508"/>
      <c r="H152" s="1531" t="s">
        <v>61</v>
      </c>
      <c r="I152" s="1532"/>
      <c r="J152" s="1532"/>
      <c r="K152" s="1533"/>
      <c r="L152" s="1261" t="s">
        <v>423</v>
      </c>
      <c r="M152" s="1260">
        <f>+'Resolución 130-2023-OS_CD'!J519*Factores!$B$18</f>
        <v>478.27764000000002</v>
      </c>
    </row>
    <row r="153" spans="2:13" ht="15">
      <c r="B153" s="1509"/>
      <c r="C153" s="1509"/>
      <c r="D153" s="1515"/>
      <c r="E153" s="1518"/>
      <c r="F153" s="1524"/>
      <c r="G153" s="1509"/>
      <c r="H153" s="1531" t="s">
        <v>705</v>
      </c>
      <c r="I153" s="1532"/>
      <c r="J153" s="1532"/>
      <c r="K153" s="1533"/>
      <c r="L153" s="1261" t="s">
        <v>428</v>
      </c>
      <c r="M153" s="1260">
        <f>+'Resolución 130-2023-OS_CD'!J520*Factores!$B$18</f>
        <v>478.27764000000002</v>
      </c>
    </row>
    <row r="154" spans="2:13" ht="15">
      <c r="B154" s="1510" t="s">
        <v>15</v>
      </c>
      <c r="C154" s="1510" t="s">
        <v>63</v>
      </c>
      <c r="D154" s="1510" t="s">
        <v>52</v>
      </c>
      <c r="E154" s="1510" t="s">
        <v>17</v>
      </c>
      <c r="F154" s="1510" t="s">
        <v>64</v>
      </c>
      <c r="G154" s="1510" t="s">
        <v>53</v>
      </c>
      <c r="H154" s="1531" t="s">
        <v>54</v>
      </c>
      <c r="I154" s="1532"/>
      <c r="J154" s="1532"/>
      <c r="K154" s="1533"/>
      <c r="L154" s="1261" t="s">
        <v>55</v>
      </c>
      <c r="M154" s="1260">
        <f>+'Resolución 130-2023-OS_CD'!J521*Factores!$B$18</f>
        <v>249.45155999999997</v>
      </c>
    </row>
    <row r="155" spans="2:13" ht="15">
      <c r="B155" s="1511"/>
      <c r="C155" s="1511"/>
      <c r="D155" s="1511"/>
      <c r="E155" s="1511"/>
      <c r="F155" s="1511"/>
      <c r="G155" s="1511"/>
      <c r="H155" s="1531" t="s">
        <v>58</v>
      </c>
      <c r="I155" s="1532"/>
      <c r="J155" s="1532"/>
      <c r="K155" s="1533"/>
      <c r="L155" s="1261" t="s">
        <v>181</v>
      </c>
      <c r="M155" s="1260">
        <f>+'Resolución 130-2023-OS_CD'!J522*Factores!$B$18</f>
        <v>459.09205199999997</v>
      </c>
    </row>
    <row r="156" spans="2:13" ht="15">
      <c r="B156" s="1511"/>
      <c r="C156" s="1511"/>
      <c r="D156" s="1511"/>
      <c r="E156" s="1511"/>
      <c r="F156" s="1511"/>
      <c r="G156" s="1511"/>
      <c r="H156" s="1531" t="s">
        <v>60</v>
      </c>
      <c r="I156" s="1532"/>
      <c r="J156" s="1532"/>
      <c r="K156" s="1533"/>
      <c r="L156" s="1261" t="s">
        <v>181</v>
      </c>
      <c r="M156" s="1260">
        <f>+'Resolución 130-2023-OS_CD'!J523*Factores!$B$18</f>
        <v>526.32917099999997</v>
      </c>
    </row>
    <row r="157" spans="2:13" ht="15">
      <c r="B157" s="1511"/>
      <c r="C157" s="1511"/>
      <c r="D157" s="1511"/>
      <c r="E157" s="1511"/>
      <c r="F157" s="1511"/>
      <c r="G157" s="1511"/>
      <c r="H157" s="1531" t="s">
        <v>61</v>
      </c>
      <c r="I157" s="1532"/>
      <c r="J157" s="1532"/>
      <c r="K157" s="1533"/>
      <c r="L157" s="1261" t="s">
        <v>62</v>
      </c>
      <c r="M157" s="1260">
        <f>+'Resolución 130-2023-OS_CD'!J524*Factores!$B$18</f>
        <v>1012.964022</v>
      </c>
    </row>
    <row r="158" spans="2:13" ht="15">
      <c r="B158" s="1511"/>
      <c r="C158" s="1511"/>
      <c r="D158" s="1511"/>
      <c r="E158" s="1511"/>
      <c r="F158" s="1511"/>
      <c r="G158" s="1511"/>
      <c r="H158" s="1531" t="s">
        <v>706</v>
      </c>
      <c r="I158" s="1532"/>
      <c r="J158" s="1532"/>
      <c r="K158" s="1533"/>
      <c r="L158" s="1261" t="s">
        <v>423</v>
      </c>
      <c r="M158" s="1260">
        <f>+'Resolución 130-2023-OS_CD'!J525*Factores!$B$18</f>
        <v>974.45663999999999</v>
      </c>
    </row>
    <row r="159" spans="2:13" ht="15">
      <c r="B159" s="1511"/>
      <c r="C159" s="1511"/>
      <c r="D159" s="1511"/>
      <c r="E159" s="1511"/>
      <c r="F159" s="1511"/>
      <c r="G159" s="1511"/>
      <c r="H159" s="1531" t="s">
        <v>705</v>
      </c>
      <c r="I159" s="1532"/>
      <c r="J159" s="1532"/>
      <c r="K159" s="1533"/>
      <c r="L159" s="1261" t="s">
        <v>428</v>
      </c>
      <c r="M159" s="1260">
        <f>+'Resolución 130-2023-OS_CD'!J526*Factores!$B$18</f>
        <v>974.45663999999999</v>
      </c>
    </row>
    <row r="160" spans="2:13" ht="15">
      <c r="B160" s="1511"/>
      <c r="C160" s="1511"/>
      <c r="D160" s="1511"/>
      <c r="E160" s="1511"/>
      <c r="F160" s="1511"/>
      <c r="G160" s="1512"/>
      <c r="H160" s="1531" t="s">
        <v>65</v>
      </c>
      <c r="I160" s="1532"/>
      <c r="J160" s="1532"/>
      <c r="K160" s="1533"/>
      <c r="L160" s="1261" t="s">
        <v>19</v>
      </c>
      <c r="M160" s="1260">
        <f>+'Resolución 130-2023-OS_CD'!J527*Factores!$B$18</f>
        <v>1159.4633039999999</v>
      </c>
    </row>
    <row r="161" spans="2:13" ht="15">
      <c r="B161" s="1511"/>
      <c r="C161" s="1511"/>
      <c r="D161" s="1511"/>
      <c r="E161" s="1511"/>
      <c r="F161" s="1511"/>
      <c r="G161" s="1510" t="s">
        <v>2</v>
      </c>
      <c r="H161" s="1531" t="s">
        <v>54</v>
      </c>
      <c r="I161" s="1532"/>
      <c r="J161" s="1532"/>
      <c r="K161" s="1533"/>
      <c r="L161" s="1261" t="s">
        <v>55</v>
      </c>
      <c r="M161" s="1260">
        <f>+'Resolución 130-2023-OS_CD'!J528*Factores!$B$18</f>
        <v>225.36255599999998</v>
      </c>
    </row>
    <row r="162" spans="2:13" ht="15">
      <c r="B162" s="1511"/>
      <c r="C162" s="1511"/>
      <c r="D162" s="1511"/>
      <c r="E162" s="1511"/>
      <c r="F162" s="1511"/>
      <c r="G162" s="1511"/>
      <c r="H162" s="1531" t="s">
        <v>58</v>
      </c>
      <c r="I162" s="1532"/>
      <c r="J162" s="1532"/>
      <c r="K162" s="1533"/>
      <c r="L162" s="1261" t="s">
        <v>181</v>
      </c>
      <c r="M162" s="1260">
        <f>+'Resolución 130-2023-OS_CD'!J529*Factores!$B$18</f>
        <v>435.01277699999997</v>
      </c>
    </row>
    <row r="163" spans="2:13" ht="15">
      <c r="B163" s="1511"/>
      <c r="C163" s="1511"/>
      <c r="D163" s="1511"/>
      <c r="E163" s="1511"/>
      <c r="F163" s="1511"/>
      <c r="G163" s="1511"/>
      <c r="H163" s="1531" t="s">
        <v>60</v>
      </c>
      <c r="I163" s="1532"/>
      <c r="J163" s="1532"/>
      <c r="K163" s="1533"/>
      <c r="L163" s="1261" t="s">
        <v>181</v>
      </c>
      <c r="M163" s="1260">
        <f>+'Resolución 130-2023-OS_CD'!J530*Factores!$B$18</f>
        <v>502.24016699999999</v>
      </c>
    </row>
    <row r="164" spans="2:13" ht="15">
      <c r="B164" s="1511"/>
      <c r="C164" s="1511"/>
      <c r="D164" s="1511"/>
      <c r="E164" s="1511"/>
      <c r="F164" s="1511"/>
      <c r="G164" s="1511"/>
      <c r="H164" s="1531" t="s">
        <v>61</v>
      </c>
      <c r="I164" s="1532"/>
      <c r="J164" s="1532"/>
      <c r="K164" s="1533"/>
      <c r="L164" s="1261" t="s">
        <v>62</v>
      </c>
      <c r="M164" s="1260">
        <f>+'Resolución 130-2023-OS_CD'!J531*Factores!$B$18</f>
        <v>988.88474699999995</v>
      </c>
    </row>
    <row r="165" spans="2:13" ht="15">
      <c r="B165" s="1511"/>
      <c r="C165" s="1511"/>
      <c r="D165" s="1511"/>
      <c r="E165" s="1511"/>
      <c r="F165" s="1511"/>
      <c r="G165" s="1511"/>
      <c r="H165" s="1531" t="s">
        <v>706</v>
      </c>
      <c r="I165" s="1532"/>
      <c r="J165" s="1532"/>
      <c r="K165" s="1533"/>
      <c r="L165" s="1261" t="s">
        <v>423</v>
      </c>
      <c r="M165" s="1260">
        <f>+'Resolución 130-2023-OS_CD'!J532*Factores!$B$18</f>
        <v>950.37736500000005</v>
      </c>
    </row>
    <row r="166" spans="2:13" ht="15">
      <c r="B166" s="1511"/>
      <c r="C166" s="1511"/>
      <c r="D166" s="1511"/>
      <c r="E166" s="1511"/>
      <c r="F166" s="1511"/>
      <c r="G166" s="1511"/>
      <c r="H166" s="1531" t="s">
        <v>705</v>
      </c>
      <c r="I166" s="1532"/>
      <c r="J166" s="1532"/>
      <c r="K166" s="1533"/>
      <c r="L166" s="1261" t="s">
        <v>428</v>
      </c>
      <c r="M166" s="1260">
        <f>+'Resolución 130-2023-OS_CD'!J533*Factores!$B$18</f>
        <v>950.37736500000005</v>
      </c>
    </row>
    <row r="167" spans="2:13" ht="15">
      <c r="B167" s="1512"/>
      <c r="C167" s="1512"/>
      <c r="D167" s="1512"/>
      <c r="E167" s="1512"/>
      <c r="F167" s="1512"/>
      <c r="G167" s="1512"/>
      <c r="H167" s="1531" t="s">
        <v>65</v>
      </c>
      <c r="I167" s="1532"/>
      <c r="J167" s="1532"/>
      <c r="K167" s="1533"/>
      <c r="L167" s="1261" t="s">
        <v>19</v>
      </c>
      <c r="M167" s="1260">
        <f>+'Resolución 130-2023-OS_CD'!J534*Factores!$B$18</f>
        <v>1135.3840290000001</v>
      </c>
    </row>
    <row r="168" spans="2:13" ht="15">
      <c r="B168" s="1510" t="s">
        <v>66</v>
      </c>
      <c r="C168" s="1510" t="s">
        <v>67</v>
      </c>
      <c r="D168" s="1510" t="s">
        <v>52</v>
      </c>
      <c r="E168" s="1510" t="s">
        <v>17</v>
      </c>
      <c r="F168" s="1510" t="s">
        <v>68</v>
      </c>
      <c r="G168" s="1261" t="s">
        <v>53</v>
      </c>
      <c r="H168" s="1531" t="s">
        <v>150</v>
      </c>
      <c r="I168" s="1532"/>
      <c r="J168" s="1532"/>
      <c r="K168" s="1533"/>
      <c r="L168" s="1261" t="s">
        <v>182</v>
      </c>
      <c r="M168" s="1260">
        <f>+'Resolución 130-2023-OS_CD'!J535*Factores!$B$18</f>
        <v>1598.416326</v>
      </c>
    </row>
    <row r="169" spans="2:13" ht="15">
      <c r="B169" s="1512"/>
      <c r="C169" s="1512"/>
      <c r="D169" s="1512"/>
      <c r="E169" s="1512"/>
      <c r="F169" s="1512"/>
      <c r="G169" s="1261" t="s">
        <v>2</v>
      </c>
      <c r="H169" s="1531" t="s">
        <v>150</v>
      </c>
      <c r="I169" s="1532"/>
      <c r="J169" s="1532"/>
      <c r="K169" s="1533"/>
      <c r="L169" s="1261" t="s">
        <v>182</v>
      </c>
      <c r="M169" s="1260">
        <f>+'Resolución 130-2023-OS_CD'!J536*Factores!$B$18</f>
        <v>1507.8879810000001</v>
      </c>
    </row>
    <row r="170" spans="2:13" ht="15">
      <c r="B170" s="1510" t="s">
        <v>36</v>
      </c>
      <c r="C170" s="1510" t="s">
        <v>69</v>
      </c>
      <c r="D170" s="1261" t="s">
        <v>70</v>
      </c>
      <c r="E170" s="1261" t="s">
        <v>17</v>
      </c>
      <c r="F170" s="1510" t="s">
        <v>71</v>
      </c>
      <c r="G170" s="1261" t="s">
        <v>53</v>
      </c>
      <c r="H170" s="1531" t="s">
        <v>65</v>
      </c>
      <c r="I170" s="1532"/>
      <c r="J170" s="1532"/>
      <c r="K170" s="1533"/>
      <c r="L170" s="1261" t="s">
        <v>39</v>
      </c>
      <c r="M170" s="1260">
        <f>+'Resolución 130-2023-OS_CD'!J537*Factores!$B$18</f>
        <v>4731.0764939999999</v>
      </c>
    </row>
    <row r="171" spans="2:13" ht="15">
      <c r="B171" s="1511"/>
      <c r="C171" s="1512"/>
      <c r="D171" s="1261" t="s">
        <v>707</v>
      </c>
      <c r="E171" s="1261"/>
      <c r="F171" s="1512"/>
      <c r="G171" s="1261" t="s">
        <v>2</v>
      </c>
      <c r="H171" s="1531" t="s">
        <v>65</v>
      </c>
      <c r="I171" s="1532"/>
      <c r="J171" s="1532"/>
      <c r="K171" s="1533"/>
      <c r="L171" s="1261" t="s">
        <v>39</v>
      </c>
      <c r="M171" s="1260">
        <f>+'Resolución 130-2023-OS_CD'!J538*Factores!$B$18</f>
        <v>4783.924422</v>
      </c>
    </row>
    <row r="172" spans="2:13" ht="15">
      <c r="B172" s="1511"/>
      <c r="C172" s="1510" t="s">
        <v>69</v>
      </c>
      <c r="D172" s="1261" t="s">
        <v>70</v>
      </c>
      <c r="E172" s="1261" t="s">
        <v>17</v>
      </c>
      <c r="F172" s="1510" t="s">
        <v>71</v>
      </c>
      <c r="G172" s="1261" t="s">
        <v>53</v>
      </c>
      <c r="H172" s="1531" t="s">
        <v>65</v>
      </c>
      <c r="I172" s="1532"/>
      <c r="J172" s="1532"/>
      <c r="K172" s="1533"/>
      <c r="L172" s="1261" t="s">
        <v>39</v>
      </c>
      <c r="M172" s="1260">
        <f>+'Resolución 130-2023-OS_CD'!J539*Factores!$B$18</f>
        <v>4939.0533269999996</v>
      </c>
    </row>
    <row r="173" spans="2:13" ht="15">
      <c r="B173" s="1511"/>
      <c r="C173" s="1512"/>
      <c r="D173" s="1261" t="s">
        <v>708</v>
      </c>
      <c r="E173" s="1261"/>
      <c r="F173" s="1512"/>
      <c r="G173" s="1261" t="s">
        <v>2</v>
      </c>
      <c r="H173" s="1531" t="s">
        <v>65</v>
      </c>
      <c r="I173" s="1532"/>
      <c r="J173" s="1532"/>
      <c r="K173" s="1533"/>
      <c r="L173" s="1261" t="s">
        <v>39</v>
      </c>
      <c r="M173" s="1260">
        <f>+'Resolución 130-2023-OS_CD'!J540*Factores!$B$18</f>
        <v>5095.9237229999999</v>
      </c>
    </row>
    <row r="174" spans="2:13" ht="15">
      <c r="B174" s="1511"/>
      <c r="C174" s="1510" t="s">
        <v>176</v>
      </c>
      <c r="D174" s="1261" t="s">
        <v>70</v>
      </c>
      <c r="E174" s="1261" t="s">
        <v>17</v>
      </c>
      <c r="F174" s="1510" t="s">
        <v>183</v>
      </c>
      <c r="G174" s="1261" t="s">
        <v>53</v>
      </c>
      <c r="H174" s="1531" t="s">
        <v>65</v>
      </c>
      <c r="I174" s="1532"/>
      <c r="J174" s="1532"/>
      <c r="K174" s="1533"/>
      <c r="L174" s="1261" t="s">
        <v>39</v>
      </c>
      <c r="M174" s="1260">
        <f>+'Resolución 130-2023-OS_CD'!J541*Factores!$B$18</f>
        <v>4939.0533269999996</v>
      </c>
    </row>
    <row r="175" spans="2:13" ht="15">
      <c r="B175" s="1511"/>
      <c r="C175" s="1512"/>
      <c r="D175" s="1261" t="s">
        <v>707</v>
      </c>
      <c r="E175" s="1261"/>
      <c r="F175" s="1512"/>
      <c r="G175" s="1261" t="s">
        <v>2</v>
      </c>
      <c r="H175" s="1531" t="s">
        <v>65</v>
      </c>
      <c r="I175" s="1532"/>
      <c r="J175" s="1532"/>
      <c r="K175" s="1533"/>
      <c r="L175" s="1261" t="s">
        <v>39</v>
      </c>
      <c r="M175" s="1260">
        <f>+'Resolución 130-2023-OS_CD'!J542*Factores!$B$18</f>
        <v>5095.9237229999999</v>
      </c>
    </row>
    <row r="176" spans="2:13" ht="15">
      <c r="B176" s="1511"/>
      <c r="C176" s="1510" t="s">
        <v>176</v>
      </c>
      <c r="D176" s="1261" t="s">
        <v>70</v>
      </c>
      <c r="E176" s="1261" t="s">
        <v>17</v>
      </c>
      <c r="F176" s="1510" t="s">
        <v>183</v>
      </c>
      <c r="G176" s="1261" t="s">
        <v>53</v>
      </c>
      <c r="H176" s="1531" t="s">
        <v>65</v>
      </c>
      <c r="I176" s="1532"/>
      <c r="J176" s="1532"/>
      <c r="K176" s="1533"/>
      <c r="L176" s="1261" t="s">
        <v>39</v>
      </c>
      <c r="M176" s="1260">
        <f>+'Resolución 130-2023-OS_CD'!J543*Factores!$B$18</f>
        <v>5251.0818150000005</v>
      </c>
    </row>
    <row r="177" spans="2:13" ht="15">
      <c r="B177" s="1512"/>
      <c r="C177" s="1512"/>
      <c r="D177" s="1261" t="s">
        <v>708</v>
      </c>
      <c r="E177" s="1261"/>
      <c r="F177" s="1512"/>
      <c r="G177" s="1261" t="s">
        <v>2</v>
      </c>
      <c r="H177" s="1531" t="s">
        <v>65</v>
      </c>
      <c r="I177" s="1532"/>
      <c r="J177" s="1532"/>
      <c r="K177" s="1533"/>
      <c r="L177" s="1261" t="s">
        <v>39</v>
      </c>
      <c r="M177" s="1260">
        <f>+'Resolución 130-2023-OS_CD'!J544*Factores!$B$18</f>
        <v>5318.7956549999999</v>
      </c>
    </row>
  </sheetData>
  <mergeCells count="91">
    <mergeCell ref="H174:K174"/>
    <mergeCell ref="H175:K175"/>
    <mergeCell ref="H176:K176"/>
    <mergeCell ref="H177:K177"/>
    <mergeCell ref="H169:K169"/>
    <mergeCell ref="H170:K170"/>
    <mergeCell ref="H171:K171"/>
    <mergeCell ref="H172:K172"/>
    <mergeCell ref="H173:K173"/>
    <mergeCell ref="H164:K164"/>
    <mergeCell ref="H165:K165"/>
    <mergeCell ref="H166:K166"/>
    <mergeCell ref="H167:K167"/>
    <mergeCell ref="H168:K168"/>
    <mergeCell ref="H159:K159"/>
    <mergeCell ref="H160:K160"/>
    <mergeCell ref="H161:K161"/>
    <mergeCell ref="H162:K162"/>
    <mergeCell ref="H163:K163"/>
    <mergeCell ref="H154:K154"/>
    <mergeCell ref="H155:K155"/>
    <mergeCell ref="H156:K156"/>
    <mergeCell ref="H157:K157"/>
    <mergeCell ref="H158:K158"/>
    <mergeCell ref="H149:K149"/>
    <mergeCell ref="H150:K150"/>
    <mergeCell ref="H151:K151"/>
    <mergeCell ref="H152:K152"/>
    <mergeCell ref="H153:K153"/>
    <mergeCell ref="H144:K144"/>
    <mergeCell ref="H145:K145"/>
    <mergeCell ref="H146:K146"/>
    <mergeCell ref="H147:K147"/>
    <mergeCell ref="H148:K148"/>
    <mergeCell ref="H139:K139"/>
    <mergeCell ref="H140:K140"/>
    <mergeCell ref="H141:K141"/>
    <mergeCell ref="H142:K142"/>
    <mergeCell ref="H143:K143"/>
    <mergeCell ref="H134:K134"/>
    <mergeCell ref="H135:K135"/>
    <mergeCell ref="H136:K136"/>
    <mergeCell ref="H137:K137"/>
    <mergeCell ref="H138:K138"/>
    <mergeCell ref="F174:F175"/>
    <mergeCell ref="F176:F177"/>
    <mergeCell ref="G136:G144"/>
    <mergeCell ref="G145:G153"/>
    <mergeCell ref="G154:G160"/>
    <mergeCell ref="G161:G167"/>
    <mergeCell ref="F154:F167"/>
    <mergeCell ref="F136:F153"/>
    <mergeCell ref="F172:F173"/>
    <mergeCell ref="F170:F171"/>
    <mergeCell ref="F168:F169"/>
    <mergeCell ref="D168:D169"/>
    <mergeCell ref="E168:E169"/>
    <mergeCell ref="D136:D153"/>
    <mergeCell ref="E136:E153"/>
    <mergeCell ref="E154:E167"/>
    <mergeCell ref="D154:D167"/>
    <mergeCell ref="B136:B153"/>
    <mergeCell ref="B154:B167"/>
    <mergeCell ref="B168:B169"/>
    <mergeCell ref="B170:B177"/>
    <mergeCell ref="C136:C153"/>
    <mergeCell ref="C154:C167"/>
    <mergeCell ref="C168:C169"/>
    <mergeCell ref="C170:C171"/>
    <mergeCell ref="C172:C173"/>
    <mergeCell ref="C174:C175"/>
    <mergeCell ref="C176:C177"/>
    <mergeCell ref="G45:H45"/>
    <mergeCell ref="I45:J45"/>
    <mergeCell ref="K45:L45"/>
    <mergeCell ref="G90:H90"/>
    <mergeCell ref="I90:J90"/>
    <mergeCell ref="K90:L90"/>
    <mergeCell ref="I66:J66"/>
    <mergeCell ref="K66:L66"/>
    <mergeCell ref="I7:J7"/>
    <mergeCell ref="K7:L7"/>
    <mergeCell ref="M7:N7"/>
    <mergeCell ref="O7:P7"/>
    <mergeCell ref="M45:N45"/>
    <mergeCell ref="G120:I120"/>
    <mergeCell ref="J120:L120"/>
    <mergeCell ref="M120:O120"/>
    <mergeCell ref="M66:N66"/>
    <mergeCell ref="O66:P66"/>
    <mergeCell ref="M90:N90"/>
  </mergeCells>
  <conditionalFormatting sqref="CA1:CA1048576">
    <cfRule type="cellIs" dxfId="0" priority="1" operator="equal">
      <formula>0</formula>
    </cfRule>
  </conditionalFormatting>
  <pageMargins left="0.70866141732283472" right="0.70866141732283472" top="0.74803149606299213" bottom="0.74803149606299213" header="0.31496062992125984" footer="0.31496062992125984"/>
  <pageSetup paperSize="9" scale="72" fitToHeight="0" orientation="landscape" r:id="rId1"/>
  <headerFooter>
    <oddFooter>Página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2:AG177"/>
  <sheetViews>
    <sheetView topLeftCell="A151" zoomScale="90" zoomScaleNormal="90" zoomScalePageLayoutView="40" workbookViewId="0">
      <selection activeCell="D176" sqref="D176"/>
    </sheetView>
  </sheetViews>
  <sheetFormatPr baseColWidth="10" defaultColWidth="11.42578125" defaultRowHeight="12.75"/>
  <cols>
    <col min="1" max="1" width="11" style="431" customWidth="1"/>
    <col min="2" max="2" width="38" style="431" customWidth="1"/>
    <col min="3" max="3" width="11" style="431" customWidth="1"/>
    <col min="4" max="4" width="24.140625" style="431" customWidth="1"/>
    <col min="5" max="5" width="44.28515625" style="431" customWidth="1"/>
    <col min="6" max="6" width="21.85546875" style="431" customWidth="1"/>
    <col min="7" max="7" width="11.42578125" style="431"/>
    <col min="8" max="8" width="13.28515625" style="431" customWidth="1"/>
    <col min="9" max="16384" width="11.42578125" style="431"/>
  </cols>
  <sheetData>
    <row r="2" spans="1:24" ht="21">
      <c r="B2" s="324" t="s">
        <v>386</v>
      </c>
      <c r="C2" s="432"/>
      <c r="D2" s="432"/>
      <c r="E2" s="432"/>
      <c r="F2" s="432"/>
      <c r="G2" s="432"/>
      <c r="H2" s="432"/>
      <c r="I2" s="432"/>
      <c r="J2" s="432"/>
      <c r="K2" s="432"/>
      <c r="L2" s="432"/>
    </row>
    <row r="3" spans="1:24" ht="18.75">
      <c r="B3" s="325" t="str">
        <f>+'Resolución 130-2023-OS_CD'!B2</f>
        <v>Resolución Osinergmin N° 130-2023-OS/CD -MODIFICADA POR RESOLUCION OSINERGMIN N°166-20233-OS-CD</v>
      </c>
      <c r="C3" s="432"/>
      <c r="D3" s="432"/>
      <c r="E3" s="432"/>
      <c r="F3" s="432"/>
      <c r="G3" s="432"/>
      <c r="H3" s="432"/>
      <c r="I3" s="432"/>
      <c r="J3" s="432"/>
      <c r="K3" s="432"/>
      <c r="L3" s="432"/>
    </row>
    <row r="4" spans="1:24" ht="18.75">
      <c r="B4" s="325" t="str">
        <f>+Factores!A2</f>
        <v>Vigente a partir del 04/May/2025</v>
      </c>
      <c r="C4" s="432"/>
      <c r="D4" s="432"/>
      <c r="E4" s="432"/>
      <c r="F4" s="432"/>
      <c r="G4" s="432"/>
      <c r="H4" s="432"/>
      <c r="I4" s="432"/>
      <c r="J4" s="432"/>
      <c r="K4" s="432"/>
      <c r="L4" s="432"/>
    </row>
    <row r="5" spans="1:24" ht="18.75">
      <c r="B5" s="325"/>
      <c r="C5" s="432"/>
      <c r="D5" s="432"/>
      <c r="E5" s="432"/>
      <c r="F5" s="432"/>
      <c r="G5" s="432"/>
      <c r="H5" s="432"/>
      <c r="I5" s="432"/>
      <c r="J5" s="432"/>
      <c r="K5" s="432"/>
      <c r="L5" s="432"/>
    </row>
    <row r="6" spans="1:24" ht="15.75">
      <c r="A6" s="433"/>
      <c r="B6" s="434" t="s">
        <v>413</v>
      </c>
      <c r="C6" s="326"/>
      <c r="D6" s="435"/>
      <c r="E6" s="435"/>
      <c r="F6" s="435"/>
      <c r="G6" s="435"/>
      <c r="H6" s="435"/>
      <c r="I6" s="326"/>
      <c r="J6" s="432"/>
      <c r="K6" s="326"/>
      <c r="L6" s="326"/>
    </row>
    <row r="7" spans="1:24">
      <c r="A7" s="436"/>
      <c r="B7" s="326"/>
      <c r="C7" s="326"/>
      <c r="D7" s="326"/>
      <c r="E7" s="326"/>
      <c r="F7" s="326"/>
      <c r="G7" s="326"/>
      <c r="H7" s="326"/>
      <c r="I7" s="326"/>
      <c r="J7" s="432"/>
      <c r="K7" s="432"/>
      <c r="L7" s="432"/>
    </row>
    <row r="8" spans="1:24" ht="12.75" customHeight="1">
      <c r="A8" s="436"/>
      <c r="B8" s="437" t="s">
        <v>6</v>
      </c>
      <c r="C8" s="438" t="s">
        <v>3</v>
      </c>
      <c r="D8" s="437" t="s">
        <v>4</v>
      </c>
      <c r="E8" s="437" t="s">
        <v>7</v>
      </c>
      <c r="F8" s="437" t="s">
        <v>48</v>
      </c>
      <c r="G8" s="437" t="s">
        <v>1</v>
      </c>
      <c r="H8" s="437" t="s">
        <v>2</v>
      </c>
      <c r="I8" s="435"/>
      <c r="J8" s="432"/>
      <c r="K8" s="432"/>
      <c r="L8" s="432"/>
    </row>
    <row r="9" spans="1:24" ht="12.75" customHeight="1">
      <c r="A9" s="436"/>
      <c r="B9" s="439"/>
      <c r="C9" s="440"/>
      <c r="D9" s="439"/>
      <c r="E9" s="439" t="s">
        <v>85</v>
      </c>
      <c r="F9" s="439" t="s">
        <v>271</v>
      </c>
      <c r="G9" s="441" t="s">
        <v>241</v>
      </c>
      <c r="H9" s="439" t="s">
        <v>242</v>
      </c>
      <c r="I9" s="326"/>
      <c r="J9" s="432"/>
      <c r="K9" s="432"/>
      <c r="L9" s="432"/>
    </row>
    <row r="10" spans="1:24">
      <c r="A10" s="436"/>
      <c r="B10" s="442" t="s">
        <v>11</v>
      </c>
      <c r="C10" s="326" t="s">
        <v>9</v>
      </c>
      <c r="D10" s="442" t="s">
        <v>10</v>
      </c>
      <c r="E10" s="443" t="s">
        <v>12</v>
      </c>
      <c r="F10" s="444" t="s">
        <v>62</v>
      </c>
      <c r="G10" s="642">
        <f>+'(2) Presupuesto de la Conexión'!G10*1.12</f>
        <v>0</v>
      </c>
      <c r="H10" s="642">
        <f>+'(2) Presupuesto de la Conexión'!H10*1.12</f>
        <v>0</v>
      </c>
      <c r="I10" s="326"/>
      <c r="J10" s="432"/>
      <c r="K10" s="432"/>
      <c r="L10" s="432"/>
      <c r="N10" s="431" t="e">
        <f>+G10/'(2) Presupuesto de la Conexión'!G10</f>
        <v>#DIV/0!</v>
      </c>
      <c r="O10" s="431" t="e">
        <f>+H10/'(2) Presupuesto de la Conexión'!H10</f>
        <v>#DIV/0!</v>
      </c>
      <c r="T10" s="431">
        <v>805</v>
      </c>
      <c r="U10" s="431">
        <v>910</v>
      </c>
      <c r="W10" s="431">
        <f t="shared" ref="W10:X32" si="0">+IF(T10=G10,0,1)</f>
        <v>1</v>
      </c>
      <c r="X10" s="431">
        <f t="shared" si="0"/>
        <v>1</v>
      </c>
    </row>
    <row r="11" spans="1:24">
      <c r="A11" s="436"/>
      <c r="B11" s="445"/>
      <c r="C11" s="446"/>
      <c r="D11" s="445"/>
      <c r="E11" s="447"/>
      <c r="F11" s="444" t="s">
        <v>86</v>
      </c>
      <c r="G11" s="642">
        <f>+'(2) Presupuesto de la Conexión'!G11*1.12</f>
        <v>664.52142400000002</v>
      </c>
      <c r="H11" s="642">
        <f>+'(2) Presupuesto de la Conexión'!H11*1.12</f>
        <v>818.45624000000009</v>
      </c>
      <c r="I11" s="326"/>
      <c r="J11" s="432"/>
      <c r="K11" s="432"/>
      <c r="L11" s="432"/>
      <c r="N11" s="431">
        <f>+G11/'(2) Presupuesto de la Conexión'!G11</f>
        <v>1.1200000000000001</v>
      </c>
      <c r="O11" s="431">
        <f>+H11/'(2) Presupuesto de la Conexión'!H11</f>
        <v>1.1200000000000001</v>
      </c>
      <c r="T11" s="431">
        <v>259</v>
      </c>
      <c r="U11" s="431">
        <v>364</v>
      </c>
      <c r="W11" s="431">
        <f t="shared" si="0"/>
        <v>1</v>
      </c>
      <c r="X11" s="431">
        <f t="shared" si="0"/>
        <v>1</v>
      </c>
    </row>
    <row r="12" spans="1:24">
      <c r="A12" s="436"/>
      <c r="B12" s="448"/>
      <c r="C12" s="326"/>
      <c r="D12" s="448"/>
      <c r="E12" s="448"/>
      <c r="F12" s="444" t="s">
        <v>237</v>
      </c>
      <c r="G12" s="642">
        <f>+'(2) Presupuesto de la Conexión'!G12*1.12</f>
        <v>378.33275200000003</v>
      </c>
      <c r="H12" s="689"/>
      <c r="I12" s="326"/>
      <c r="J12" s="432"/>
      <c r="K12" s="432"/>
      <c r="L12" s="432"/>
      <c r="N12" s="431">
        <f>+G12/'(2) Presupuesto de la Conexión'!G12</f>
        <v>1.1200000000000001</v>
      </c>
      <c r="T12" s="431">
        <v>314</v>
      </c>
      <c r="W12" s="431">
        <f t="shared" si="0"/>
        <v>1</v>
      </c>
      <c r="X12" s="431">
        <f t="shared" si="0"/>
        <v>0</v>
      </c>
    </row>
    <row r="13" spans="1:24">
      <c r="A13" s="436"/>
      <c r="B13" s="445"/>
      <c r="C13" s="446"/>
      <c r="D13" s="445"/>
      <c r="E13" s="447"/>
      <c r="F13" s="444" t="s">
        <v>87</v>
      </c>
      <c r="G13" s="642">
        <f>+'(2) Presupuesto de la Conexión'!G13*1.12</f>
        <v>437.95539200000002</v>
      </c>
      <c r="H13" s="642">
        <f>+'(2) Presupuesto de la Conexión'!H13*1.12</f>
        <v>0</v>
      </c>
      <c r="I13" s="326"/>
      <c r="J13" s="432"/>
      <c r="K13" s="432"/>
      <c r="L13" s="432"/>
      <c r="N13" s="431">
        <f>+G13/'(2) Presupuesto de la Conexión'!G13</f>
        <v>1.1200000000000001</v>
      </c>
      <c r="O13" s="431" t="e">
        <f>+H13/'(2) Presupuesto de la Conexión'!H13</f>
        <v>#DIV/0!</v>
      </c>
      <c r="T13" s="431">
        <v>267</v>
      </c>
      <c r="U13" s="431">
        <v>372</v>
      </c>
      <c r="W13" s="431">
        <f t="shared" si="0"/>
        <v>1</v>
      </c>
      <c r="X13" s="431">
        <f t="shared" si="0"/>
        <v>1</v>
      </c>
    </row>
    <row r="14" spans="1:24">
      <c r="A14" s="436"/>
      <c r="B14" s="448"/>
      <c r="C14" s="326"/>
      <c r="D14" s="448"/>
      <c r="E14" s="448"/>
      <c r="F14" s="444" t="s">
        <v>238</v>
      </c>
      <c r="G14" s="642">
        <f>+'(2) Presupuesto de la Conexión'!G14*1.12</f>
        <v>381.58489600000007</v>
      </c>
      <c r="H14" s="689"/>
      <c r="I14" s="326"/>
      <c r="J14" s="432"/>
      <c r="K14" s="432"/>
      <c r="L14" s="432"/>
      <c r="N14" s="431">
        <f>+G14/'(2) Presupuesto de la Conexión'!G14</f>
        <v>1.1200000000000001</v>
      </c>
      <c r="T14" s="431">
        <v>322</v>
      </c>
      <c r="W14" s="431">
        <f t="shared" si="0"/>
        <v>1</v>
      </c>
      <c r="X14" s="431">
        <f t="shared" si="0"/>
        <v>0</v>
      </c>
    </row>
    <row r="15" spans="1:24">
      <c r="A15" s="436"/>
      <c r="B15" s="445"/>
      <c r="C15" s="446"/>
      <c r="D15" s="449"/>
      <c r="E15" s="450"/>
      <c r="F15" s="444" t="s">
        <v>55</v>
      </c>
      <c r="G15" s="642">
        <f>+'(2) Presupuesto de la Conexión'!G18*1.12</f>
        <v>411.93824000000006</v>
      </c>
      <c r="H15" s="642">
        <f>+'(2) Presupuesto de la Conexión'!H18*1.12</f>
        <v>563.70496000000003</v>
      </c>
      <c r="I15" s="326"/>
      <c r="J15" s="432"/>
      <c r="K15" s="432"/>
      <c r="L15" s="432"/>
      <c r="N15" s="431">
        <f>+G15/'(2) Presupuesto de la Conexión'!G18</f>
        <v>1.1200000000000001</v>
      </c>
      <c r="O15" s="431">
        <f>+H15/'(2) Presupuesto de la Conexión'!H18</f>
        <v>1.1200000000000001</v>
      </c>
      <c r="T15" s="431">
        <v>202</v>
      </c>
      <c r="U15" s="431">
        <v>304</v>
      </c>
      <c r="W15" s="431">
        <f t="shared" si="0"/>
        <v>1</v>
      </c>
      <c r="X15" s="431">
        <f t="shared" si="0"/>
        <v>1</v>
      </c>
    </row>
    <row r="16" spans="1:24">
      <c r="A16" s="436"/>
      <c r="B16" s="445"/>
      <c r="C16" s="446"/>
      <c r="D16" s="442" t="s">
        <v>13</v>
      </c>
      <c r="E16" s="443" t="s">
        <v>14</v>
      </c>
      <c r="F16" s="444" t="s">
        <v>62</v>
      </c>
      <c r="G16" s="642">
        <f>+'(2) Presupuesto de la Conexión'!G19*1.12</f>
        <v>411.93824000000006</v>
      </c>
      <c r="H16" s="642">
        <f>+'(2) Presupuesto de la Conexión'!H19*1.12</f>
        <v>563.70496000000003</v>
      </c>
      <c r="I16" s="326"/>
      <c r="J16" s="432"/>
      <c r="K16" s="432"/>
      <c r="L16" s="432"/>
      <c r="N16" s="431">
        <f>+G16/'(2) Presupuesto de la Conexión'!G19</f>
        <v>1.1200000000000001</v>
      </c>
      <c r="O16" s="431">
        <f>+H16/'(2) Presupuesto de la Conexión'!H19</f>
        <v>1.1200000000000001</v>
      </c>
      <c r="T16" s="431">
        <v>859</v>
      </c>
      <c r="U16" s="431">
        <v>914</v>
      </c>
      <c r="W16" s="431">
        <f t="shared" si="0"/>
        <v>1</v>
      </c>
      <c r="X16" s="431">
        <f t="shared" si="0"/>
        <v>1</v>
      </c>
    </row>
    <row r="17" spans="1:26">
      <c r="A17" s="436"/>
      <c r="B17" s="445"/>
      <c r="C17" s="446"/>
      <c r="D17" s="445"/>
      <c r="E17" s="447"/>
      <c r="F17" s="444" t="s">
        <v>86</v>
      </c>
      <c r="G17" s="642">
        <f>+'(2) Presupuesto de la Conexión'!G20*1.12</f>
        <v>692.70667200000014</v>
      </c>
      <c r="H17" s="642">
        <f>+'(2) Presupuesto de la Conexión'!H20*1.12</f>
        <v>824.96052800000007</v>
      </c>
      <c r="I17" s="326"/>
      <c r="J17" s="432"/>
      <c r="K17" s="432"/>
      <c r="L17" s="432"/>
      <c r="N17" s="431">
        <f>+G17/'(2) Presupuesto de la Conexión'!G20</f>
        <v>1.1200000000000001</v>
      </c>
      <c r="O17" s="431">
        <f>+H17/'(2) Presupuesto de la Conexión'!H20</f>
        <v>1.1200000000000001</v>
      </c>
      <c r="T17" s="431">
        <v>312</v>
      </c>
      <c r="U17" s="431">
        <v>368</v>
      </c>
      <c r="W17" s="431">
        <f t="shared" si="0"/>
        <v>1</v>
      </c>
      <c r="X17" s="431">
        <f t="shared" si="0"/>
        <v>1</v>
      </c>
    </row>
    <row r="18" spans="1:26">
      <c r="A18" s="436"/>
      <c r="B18" s="445"/>
      <c r="C18" s="446"/>
      <c r="D18" s="445"/>
      <c r="E18" s="447"/>
      <c r="F18" s="444" t="s">
        <v>87</v>
      </c>
      <c r="G18" s="642">
        <f>+'(2) Presupuesto de la Conexión'!G21*1.12</f>
        <v>405.43395200000003</v>
      </c>
      <c r="H18" s="642">
        <f>+'(2) Presupuesto de la Conexión'!H21*1.12</f>
        <v>536.60376000000008</v>
      </c>
      <c r="I18" s="326"/>
      <c r="J18" s="432"/>
      <c r="K18" s="432"/>
      <c r="L18" s="432"/>
      <c r="N18" s="431">
        <f>+G18/'(2) Presupuesto de la Conexión'!G21</f>
        <v>1.1200000000000001</v>
      </c>
      <c r="O18" s="431">
        <f>+H18/'(2) Presupuesto de la Conexión'!H21</f>
        <v>1.1200000000000001</v>
      </c>
      <c r="T18" s="431">
        <v>321</v>
      </c>
      <c r="U18" s="431">
        <v>376</v>
      </c>
      <c r="W18" s="431">
        <f t="shared" si="0"/>
        <v>1</v>
      </c>
      <c r="X18" s="431">
        <f t="shared" si="0"/>
        <v>1</v>
      </c>
    </row>
    <row r="19" spans="1:26">
      <c r="A19" s="436"/>
      <c r="B19" s="445"/>
      <c r="C19" s="446"/>
      <c r="D19" s="445"/>
      <c r="E19" s="447"/>
      <c r="F19" s="451" t="s">
        <v>55</v>
      </c>
      <c r="G19" s="642">
        <f>+'(2) Presupuesto de la Conexión'!G25*1.12</f>
        <v>440.12348800000007</v>
      </c>
      <c r="H19" s="642">
        <f>+'(2) Presupuesto de la Conexión'!H25*1.12</f>
        <v>570.209248</v>
      </c>
      <c r="I19" s="326"/>
      <c r="J19" s="432"/>
      <c r="K19" s="432"/>
      <c r="L19" s="432"/>
      <c r="N19" s="431">
        <f>+G19/'(2) Presupuesto de la Conexión'!G25</f>
        <v>1.1200000000000001</v>
      </c>
      <c r="O19" s="431">
        <f>+H19/'(2) Presupuesto de la Conexión'!H25</f>
        <v>1.1200000000000001</v>
      </c>
      <c r="T19" s="431">
        <v>256</v>
      </c>
      <c r="U19" s="431">
        <v>308</v>
      </c>
      <c r="W19" s="431">
        <f t="shared" si="0"/>
        <v>1</v>
      </c>
      <c r="X19" s="431">
        <f t="shared" si="0"/>
        <v>1</v>
      </c>
    </row>
    <row r="20" spans="1:26">
      <c r="A20" s="436"/>
      <c r="B20" s="442" t="s">
        <v>17</v>
      </c>
      <c r="C20" s="452" t="s">
        <v>15</v>
      </c>
      <c r="D20" s="442" t="s">
        <v>16</v>
      </c>
      <c r="E20" s="443" t="s">
        <v>18</v>
      </c>
      <c r="F20" s="444" t="s">
        <v>62</v>
      </c>
      <c r="G20" s="642">
        <f>+'(2) Presupuesto de la Conexión'!G26*1.12</f>
        <v>440.12348800000007</v>
      </c>
      <c r="H20" s="642">
        <f>+'(2) Presupuesto de la Conexión'!H26*1.12</f>
        <v>570.209248</v>
      </c>
      <c r="I20" s="326"/>
      <c r="J20" s="432"/>
      <c r="K20" s="432"/>
      <c r="L20" s="432"/>
      <c r="N20" s="431">
        <f>+G20/'(2) Presupuesto de la Conexión'!G26</f>
        <v>1.1200000000000001</v>
      </c>
      <c r="O20" s="431">
        <f>+H20/'(2) Presupuesto de la Conexión'!H26</f>
        <v>1.1200000000000001</v>
      </c>
      <c r="T20" s="431">
        <v>1542</v>
      </c>
      <c r="U20" s="431">
        <v>1621</v>
      </c>
      <c r="W20" s="431">
        <f t="shared" si="0"/>
        <v>1</v>
      </c>
      <c r="X20" s="431">
        <f t="shared" si="0"/>
        <v>1</v>
      </c>
    </row>
    <row r="21" spans="1:26">
      <c r="A21" s="436"/>
      <c r="B21" s="445"/>
      <c r="C21" s="446"/>
      <c r="D21" s="445"/>
      <c r="E21" s="447"/>
      <c r="F21" s="444" t="s">
        <v>59</v>
      </c>
      <c r="G21" s="642">
        <f>+'(2) Presupuesto de la Conexión'!G27*1.12</f>
        <v>872.6586400000001</v>
      </c>
      <c r="H21" s="642">
        <f>+'(2) Presupuesto de la Conexión'!H27*1.12</f>
        <v>1043.938224</v>
      </c>
      <c r="I21" s="326"/>
      <c r="J21" s="432"/>
      <c r="K21" s="432"/>
      <c r="L21" s="432"/>
      <c r="N21" s="431">
        <f>+G21/'(2) Presupuesto de la Conexión'!G27</f>
        <v>1.1200000000000001</v>
      </c>
      <c r="O21" s="431">
        <f>+H21/'(2) Presupuesto de la Conexión'!H27</f>
        <v>1.1200000000000001</v>
      </c>
      <c r="T21" s="431">
        <v>503</v>
      </c>
      <c r="U21" s="431">
        <v>581</v>
      </c>
      <c r="W21" s="431">
        <f t="shared" si="0"/>
        <v>1</v>
      </c>
      <c r="X21" s="431">
        <f t="shared" si="0"/>
        <v>1</v>
      </c>
    </row>
    <row r="22" spans="1:26">
      <c r="A22" s="436"/>
      <c r="B22" s="445"/>
      <c r="C22" s="446"/>
      <c r="D22" s="445"/>
      <c r="E22" s="447"/>
      <c r="F22" s="444" t="s">
        <v>55</v>
      </c>
      <c r="G22" s="642">
        <f>+'(2) Presupuesto de la Conexión'!G28*1.12</f>
        <v>650.42880000000002</v>
      </c>
      <c r="H22" s="642">
        <f>+'(2) Presupuesto de la Conexión'!H28*1.12</f>
        <v>826.04457600000012</v>
      </c>
      <c r="I22" s="326"/>
      <c r="J22" s="432"/>
      <c r="K22" s="432"/>
      <c r="L22" s="432"/>
      <c r="N22" s="431">
        <f>+G22/'(2) Presupuesto de la Conexión'!G28</f>
        <v>1.1200000000000001</v>
      </c>
      <c r="O22" s="431">
        <f>+H22/'(2) Presupuesto de la Conexión'!H28</f>
        <v>1.1200000000000001</v>
      </c>
      <c r="T22" s="431">
        <v>318</v>
      </c>
      <c r="U22" s="431">
        <v>402</v>
      </c>
      <c r="W22" s="431">
        <f t="shared" si="0"/>
        <v>1</v>
      </c>
      <c r="X22" s="431">
        <f t="shared" si="0"/>
        <v>1</v>
      </c>
    </row>
    <row r="23" spans="1:26">
      <c r="A23" s="436"/>
      <c r="B23" s="445"/>
      <c r="C23" s="446"/>
      <c r="D23" s="445"/>
      <c r="E23" s="447"/>
      <c r="F23" s="444" t="s">
        <v>239</v>
      </c>
      <c r="G23" s="642">
        <f>+'(2) Presupuesto de la Conexión'!G31*1.12</f>
        <v>872.6586400000001</v>
      </c>
      <c r="H23" s="642">
        <f>+'(2) Presupuesto de la Conexión'!H31*1.12</f>
        <v>1047.190368</v>
      </c>
      <c r="I23" s="326"/>
      <c r="J23" s="432"/>
      <c r="K23" s="432"/>
      <c r="L23" s="432"/>
      <c r="N23" s="431">
        <f>+G23/'(2) Presupuesto de la Conexión'!G31</f>
        <v>1.1200000000000001</v>
      </c>
      <c r="O23" s="431">
        <f>+H23/'(2) Presupuesto de la Conexión'!H31</f>
        <v>1.1200000000000001</v>
      </c>
      <c r="T23" s="431">
        <v>2099</v>
      </c>
      <c r="U23" s="431">
        <v>2184</v>
      </c>
      <c r="W23" s="431">
        <f t="shared" si="0"/>
        <v>1</v>
      </c>
      <c r="X23" s="431">
        <f t="shared" si="0"/>
        <v>1</v>
      </c>
    </row>
    <row r="24" spans="1:26">
      <c r="A24" s="436"/>
      <c r="B24" s="445"/>
      <c r="C24" s="446"/>
      <c r="D24" s="453" t="s">
        <v>20</v>
      </c>
      <c r="E24" s="454" t="s">
        <v>21</v>
      </c>
      <c r="F24" s="444" t="s">
        <v>62</v>
      </c>
      <c r="G24" s="642">
        <f>+'(2) Presupuesto de la Conexión'!G32*1.12</f>
        <v>525.76328000000001</v>
      </c>
      <c r="H24" s="642">
        <f>+'(2) Presupuesto de la Conexión'!H32*1.12</f>
        <v>700.29500799999994</v>
      </c>
      <c r="I24" s="326"/>
      <c r="J24" s="432"/>
      <c r="K24" s="432"/>
      <c r="L24" s="432"/>
      <c r="N24" s="431">
        <f>+G24/'(2) Presupuesto de la Conexión'!G32</f>
        <v>1.1200000000000001</v>
      </c>
      <c r="O24" s="431">
        <f>+H24/'(2) Presupuesto de la Conexión'!H32</f>
        <v>1.1200000000000001</v>
      </c>
      <c r="T24" s="431">
        <v>1597</v>
      </c>
      <c r="U24" s="431">
        <v>1624</v>
      </c>
      <c r="W24" s="431">
        <f t="shared" si="0"/>
        <v>1</v>
      </c>
      <c r="X24" s="431">
        <f t="shared" si="0"/>
        <v>1</v>
      </c>
    </row>
    <row r="25" spans="1:26">
      <c r="A25" s="436"/>
      <c r="B25" s="445"/>
      <c r="C25" s="446"/>
      <c r="D25" s="445"/>
      <c r="E25" s="447"/>
      <c r="F25" s="444" t="s">
        <v>59</v>
      </c>
      <c r="G25" s="642">
        <f>+'(2) Presupuesto de la Conexión'!G33*1.12</f>
        <v>895.42364800000007</v>
      </c>
      <c r="H25" s="642">
        <f>+'(2) Presupuesto de la Conexión'!H33*1.12</f>
        <v>1049.3584640000001</v>
      </c>
      <c r="I25" s="326"/>
      <c r="J25" s="432"/>
      <c r="K25" s="432"/>
      <c r="L25" s="432"/>
      <c r="N25" s="431">
        <f>+G25/'(2) Presupuesto de la Conexión'!G33</f>
        <v>1.1200000000000001</v>
      </c>
      <c r="O25" s="431">
        <f>+H25/'(2) Presupuesto de la Conexión'!H33</f>
        <v>1.1200000000000001</v>
      </c>
      <c r="T25" s="431">
        <v>558</v>
      </c>
      <c r="U25" s="431">
        <v>585</v>
      </c>
      <c r="W25" s="431">
        <f t="shared" si="0"/>
        <v>1</v>
      </c>
      <c r="X25" s="431">
        <f t="shared" si="0"/>
        <v>1</v>
      </c>
    </row>
    <row r="26" spans="1:26">
      <c r="A26" s="436"/>
      <c r="B26" s="445"/>
      <c r="C26" s="446"/>
      <c r="D26" s="445"/>
      <c r="E26" s="447"/>
      <c r="F26" s="444" t="s">
        <v>55</v>
      </c>
      <c r="G26" s="642">
        <f>+'(2) Presupuesto de la Conexión'!G36*1.12</f>
        <v>3118.8060960000003</v>
      </c>
      <c r="H26" s="642">
        <f>+'(2) Presupuesto de la Conexión'!H36*1.12</f>
        <v>3226.1268480000003</v>
      </c>
      <c r="I26" s="326"/>
      <c r="J26" s="432"/>
      <c r="K26" s="432"/>
      <c r="L26" s="432"/>
      <c r="N26" s="431">
        <f>+G26/'(2) Presupuesto de la Conexión'!G36</f>
        <v>1.1200000000000001</v>
      </c>
      <c r="O26" s="431">
        <f>+H26/'(2) Presupuesto de la Conexión'!H36</f>
        <v>1.1200000000000001</v>
      </c>
      <c r="T26" s="431">
        <v>373</v>
      </c>
      <c r="U26" s="431">
        <v>406</v>
      </c>
      <c r="W26" s="431">
        <f t="shared" si="0"/>
        <v>1</v>
      </c>
      <c r="X26" s="431">
        <f t="shared" si="0"/>
        <v>1</v>
      </c>
    </row>
    <row r="27" spans="1:26">
      <c r="A27" s="436"/>
      <c r="B27" s="445"/>
      <c r="C27" s="446"/>
      <c r="D27" s="445"/>
      <c r="E27" s="447"/>
      <c r="F27" s="444" t="s">
        <v>239</v>
      </c>
      <c r="G27" s="642">
        <f>+'(2) Presupuesto de la Conexión'!G37*1.12</f>
        <v>547.44424000000004</v>
      </c>
      <c r="H27" s="642">
        <f>+'(2) Presupuesto de la Conexión'!H37*1.12</f>
        <v>706.79929600000003</v>
      </c>
      <c r="I27" s="326"/>
      <c r="J27" s="432"/>
      <c r="K27" s="432"/>
      <c r="L27" s="432"/>
      <c r="N27" s="431">
        <f>+G27/'(2) Presupuesto de la Conexión'!G37</f>
        <v>1.1200000000000001</v>
      </c>
      <c r="O27" s="431">
        <f>+H27/'(2) Presupuesto de la Conexión'!H37</f>
        <v>1.1200000000000001</v>
      </c>
      <c r="T27" s="431">
        <v>2250</v>
      </c>
      <c r="U27" s="431">
        <v>2283</v>
      </c>
      <c r="W27" s="431">
        <f t="shared" si="0"/>
        <v>1</v>
      </c>
      <c r="X27" s="431">
        <f t="shared" si="0"/>
        <v>1</v>
      </c>
    </row>
    <row r="28" spans="1:26">
      <c r="A28" s="436"/>
      <c r="B28" s="445"/>
      <c r="C28" s="452" t="s">
        <v>22</v>
      </c>
      <c r="D28" s="442" t="s">
        <v>23</v>
      </c>
      <c r="E28" s="443" t="s">
        <v>24</v>
      </c>
      <c r="F28" s="455" t="s">
        <v>240</v>
      </c>
      <c r="G28" s="642">
        <f>+'(2) Presupuesto de la Conexión'!G38*1.12</f>
        <v>3992.1655200000005</v>
      </c>
      <c r="H28" s="642">
        <f>+'(2) Presupuesto de la Conexión'!H38*1.12</f>
        <v>4382.7862400000004</v>
      </c>
      <c r="I28" s="326"/>
      <c r="J28" s="432"/>
      <c r="K28" s="432"/>
      <c r="L28" s="432"/>
      <c r="N28" s="431">
        <f>+G28/'(2) Presupuesto de la Conexión'!G38</f>
        <v>1.1200000000000001</v>
      </c>
      <c r="O28" s="431">
        <f>+H28/'(2) Presupuesto de la Conexión'!H38</f>
        <v>1.1200000000000001</v>
      </c>
      <c r="T28" s="431">
        <v>2721</v>
      </c>
      <c r="U28" s="431">
        <v>2855</v>
      </c>
      <c r="W28" s="431">
        <f t="shared" si="0"/>
        <v>1</v>
      </c>
      <c r="X28" s="431">
        <f t="shared" si="0"/>
        <v>1</v>
      </c>
    </row>
    <row r="29" spans="1:26">
      <c r="A29" s="436"/>
      <c r="B29" s="445"/>
      <c r="C29" s="452" t="s">
        <v>25</v>
      </c>
      <c r="D29" s="442" t="s">
        <v>26</v>
      </c>
      <c r="E29" s="443" t="s">
        <v>27</v>
      </c>
      <c r="F29" s="444" t="s">
        <v>239</v>
      </c>
      <c r="G29" s="642">
        <f>+'(2) Presupuesto de la Conexión'!G39*1.12</f>
        <v>3999.7820800000004</v>
      </c>
      <c r="H29" s="642">
        <f>+'(2) Presupuesto de la Conexión'!H39*1.12</f>
        <v>5178.1727200000014</v>
      </c>
      <c r="I29" s="326"/>
      <c r="J29" s="432"/>
      <c r="K29" s="432"/>
      <c r="L29" s="432"/>
      <c r="N29" s="431">
        <f>+G29/'(2) Presupuesto de la Conexión'!G39</f>
        <v>1.1200000000000001</v>
      </c>
      <c r="O29" s="431">
        <f>+H29/'(2) Presupuesto de la Conexión'!H39</f>
        <v>1.1200000000000001</v>
      </c>
      <c r="T29" s="431">
        <v>2839</v>
      </c>
      <c r="U29" s="431">
        <v>3427</v>
      </c>
      <c r="W29" s="431">
        <f t="shared" si="0"/>
        <v>1</v>
      </c>
      <c r="X29" s="431">
        <f t="shared" si="0"/>
        <v>1</v>
      </c>
    </row>
    <row r="30" spans="1:26">
      <c r="A30" s="436"/>
      <c r="B30" s="445"/>
      <c r="C30" s="446"/>
      <c r="D30" s="453" t="s">
        <v>28</v>
      </c>
      <c r="E30" s="454" t="s">
        <v>29</v>
      </c>
      <c r="F30" s="444" t="s">
        <v>239</v>
      </c>
      <c r="G30" s="642"/>
      <c r="H30" s="642">
        <f>+'(2) Presupuesto de la Conexión'!H40*1.12</f>
        <v>7014.8517600000014</v>
      </c>
      <c r="I30" s="326"/>
      <c r="J30" s="432"/>
      <c r="K30" s="432"/>
      <c r="L30" s="432"/>
      <c r="O30" s="431">
        <f>+H30/'(2) Presupuesto de la Conexión'!H40</f>
        <v>1.1200000000000001</v>
      </c>
      <c r="U30" s="431">
        <v>4896</v>
      </c>
      <c r="W30" s="431">
        <f t="shared" si="0"/>
        <v>0</v>
      </c>
      <c r="X30" s="431">
        <f t="shared" si="0"/>
        <v>1</v>
      </c>
    </row>
    <row r="31" spans="1:26">
      <c r="A31" s="436"/>
      <c r="B31" s="445"/>
      <c r="C31" s="446"/>
      <c r="D31" s="453" t="s">
        <v>30</v>
      </c>
      <c r="E31" s="454" t="s">
        <v>31</v>
      </c>
      <c r="F31" s="444" t="s">
        <v>239</v>
      </c>
      <c r="G31" s="642"/>
      <c r="H31" s="642">
        <f>+'(2) Presupuesto de la Conexión'!H41*1.12</f>
        <v>9468.4721600000012</v>
      </c>
      <c r="I31" s="326"/>
      <c r="J31" s="432"/>
      <c r="K31" s="432"/>
      <c r="L31" s="432"/>
      <c r="O31" s="431">
        <f>+H31/'(2) Presupuesto de la Conexión'!H41</f>
        <v>1.1200000000000001</v>
      </c>
      <c r="U31" s="431">
        <v>5547</v>
      </c>
      <c r="W31" s="431">
        <f t="shared" si="0"/>
        <v>0</v>
      </c>
      <c r="X31" s="431">
        <f t="shared" si="0"/>
        <v>1</v>
      </c>
    </row>
    <row r="32" spans="1:26">
      <c r="A32" s="436"/>
      <c r="B32" s="449"/>
      <c r="C32" s="456"/>
      <c r="D32" s="457" t="s">
        <v>32</v>
      </c>
      <c r="E32" s="458" t="s">
        <v>33</v>
      </c>
      <c r="F32" s="444" t="s">
        <v>239</v>
      </c>
      <c r="G32" s="642"/>
      <c r="H32" s="642">
        <f>+'(2) Presupuesto de la Conexión'!H42*1.12</f>
        <v>11223.545200000002</v>
      </c>
      <c r="I32" s="326"/>
      <c r="J32" s="432"/>
      <c r="K32" s="432"/>
      <c r="L32" s="432"/>
      <c r="O32" s="431">
        <f>+H32/'(2) Presupuesto de la Conexión'!H42</f>
        <v>1.1200000000000001</v>
      </c>
      <c r="U32" s="431">
        <v>6063</v>
      </c>
      <c r="W32" s="431">
        <f t="shared" si="0"/>
        <v>0</v>
      </c>
      <c r="X32" s="431">
        <f t="shared" si="0"/>
        <v>1</v>
      </c>
      <c r="Y32" s="459">
        <f>+SUM(W10:X32)</f>
        <v>41</v>
      </c>
      <c r="Z32" s="431" t="b">
        <f>+IF(Y32=0, "ok")</f>
        <v>0</v>
      </c>
    </row>
    <row r="33" spans="1:25" ht="14.25" customHeight="1">
      <c r="A33" s="436"/>
      <c r="B33" s="1" t="s">
        <v>396</v>
      </c>
      <c r="C33" s="326"/>
      <c r="D33" s="326"/>
      <c r="E33" s="326"/>
      <c r="F33" s="326"/>
      <c r="G33" s="326"/>
      <c r="H33" s="435"/>
      <c r="I33" s="326"/>
      <c r="J33" s="432"/>
      <c r="K33" s="432"/>
      <c r="L33" s="432"/>
    </row>
    <row r="34" spans="1:25">
      <c r="A34" s="436"/>
      <c r="B34" s="326" t="s">
        <v>244</v>
      </c>
      <c r="C34" s="326"/>
      <c r="D34" s="326"/>
      <c r="E34" s="326"/>
      <c r="F34" s="326"/>
      <c r="G34" s="326"/>
      <c r="H34" s="435"/>
      <c r="I34" s="326"/>
      <c r="J34" s="432"/>
      <c r="K34" s="432"/>
      <c r="L34" s="432"/>
    </row>
    <row r="35" spans="1:25">
      <c r="A35" s="436"/>
      <c r="B35" s="326" t="s">
        <v>245</v>
      </c>
      <c r="C35" s="326"/>
      <c r="D35" s="326"/>
      <c r="E35" s="326"/>
      <c r="F35" s="326"/>
      <c r="G35" s="326"/>
      <c r="H35" s="435"/>
      <c r="I35" s="326"/>
      <c r="J35" s="432"/>
      <c r="K35" s="432"/>
      <c r="L35" s="432"/>
    </row>
    <row r="36" spans="1:25">
      <c r="A36" s="436"/>
      <c r="B36" s="326"/>
      <c r="C36" s="326"/>
      <c r="D36" s="326"/>
      <c r="E36" s="326"/>
      <c r="F36" s="326"/>
      <c r="G36" s="326"/>
      <c r="H36" s="435"/>
      <c r="I36" s="326"/>
      <c r="J36" s="432"/>
      <c r="K36" s="432"/>
      <c r="L36" s="432"/>
    </row>
    <row r="37" spans="1:25">
      <c r="A37" s="436"/>
      <c r="B37" s="326"/>
      <c r="C37" s="326"/>
      <c r="D37" s="326"/>
      <c r="E37" s="326"/>
      <c r="F37" s="326"/>
      <c r="G37" s="326"/>
      <c r="H37" s="435"/>
      <c r="I37" s="326"/>
      <c r="J37" s="432"/>
      <c r="K37" s="432"/>
      <c r="L37" s="432"/>
    </row>
    <row r="38" spans="1:25" ht="15.75">
      <c r="A38" s="436"/>
      <c r="B38" s="434" t="s">
        <v>414</v>
      </c>
      <c r="C38" s="326"/>
      <c r="D38" s="435"/>
      <c r="E38" s="435"/>
      <c r="F38" s="435"/>
      <c r="G38" s="435"/>
      <c r="H38" s="435"/>
      <c r="I38" s="326"/>
      <c r="J38" s="432"/>
      <c r="K38" s="432"/>
      <c r="L38" s="432"/>
    </row>
    <row r="39" spans="1:25">
      <c r="A39" s="436"/>
      <c r="B39" s="326"/>
      <c r="C39" s="326"/>
      <c r="D39" s="326"/>
      <c r="E39" s="326"/>
      <c r="F39" s="435"/>
      <c r="G39" s="435"/>
      <c r="H39" s="435"/>
      <c r="I39" s="326"/>
      <c r="J39" s="432"/>
      <c r="K39" s="432"/>
      <c r="L39" s="432"/>
    </row>
    <row r="40" spans="1:25">
      <c r="A40" s="436"/>
      <c r="B40" s="435"/>
      <c r="C40" s="435"/>
      <c r="D40" s="435"/>
      <c r="E40" s="435"/>
      <c r="F40" s="435"/>
      <c r="G40" s="435"/>
      <c r="H40" s="435"/>
      <c r="I40" s="326"/>
      <c r="J40" s="432"/>
      <c r="K40" s="432"/>
      <c r="L40" s="432"/>
    </row>
    <row r="41" spans="1:25">
      <c r="A41" s="436"/>
      <c r="B41" s="437" t="s">
        <v>6</v>
      </c>
      <c r="C41" s="437" t="s">
        <v>3</v>
      </c>
      <c r="D41" s="437" t="s">
        <v>4</v>
      </c>
      <c r="E41" s="437" t="s">
        <v>7</v>
      </c>
      <c r="F41" s="437" t="s">
        <v>48</v>
      </c>
      <c r="G41" s="437" t="s">
        <v>88</v>
      </c>
      <c r="H41" s="437" t="s">
        <v>272</v>
      </c>
      <c r="I41" s="326"/>
      <c r="J41" s="432"/>
      <c r="K41" s="432"/>
      <c r="L41" s="432"/>
    </row>
    <row r="42" spans="1:25" ht="12.75" customHeight="1">
      <c r="A42" s="436"/>
      <c r="B42" s="460"/>
      <c r="C42" s="460"/>
      <c r="D42" s="460"/>
      <c r="E42" s="460" t="s">
        <v>85</v>
      </c>
      <c r="F42" s="460" t="s">
        <v>271</v>
      </c>
      <c r="G42" s="460"/>
      <c r="H42" s="461" t="s">
        <v>247</v>
      </c>
      <c r="I42" s="326"/>
      <c r="J42" s="432"/>
      <c r="K42" s="432"/>
      <c r="L42" s="432"/>
      <c r="T42" s="431">
        <v>167</v>
      </c>
      <c r="U42" s="431">
        <v>63</v>
      </c>
      <c r="V42" s="431">
        <f t="shared" ref="V42:W47" si="1">+IF(T42=G43,0,1)</f>
        <v>1</v>
      </c>
      <c r="W42" s="431">
        <f t="shared" si="1"/>
        <v>1</v>
      </c>
    </row>
    <row r="43" spans="1:25">
      <c r="A43" s="436"/>
      <c r="B43" s="442" t="s">
        <v>11</v>
      </c>
      <c r="C43" s="442" t="s">
        <v>9</v>
      </c>
      <c r="D43" s="442" t="s">
        <v>10</v>
      </c>
      <c r="E43" s="443" t="s">
        <v>12</v>
      </c>
      <c r="F43" s="462" t="s">
        <v>86</v>
      </c>
      <c r="G43" s="643">
        <f>+'(2) Presupuesto de la Conexión'!G53*1.12</f>
        <v>216.80959999999999</v>
      </c>
      <c r="H43" s="643">
        <f>+'(2) Presupuesto de la Conexión'!H53*1.12</f>
        <v>109.488848</v>
      </c>
      <c r="I43" s="326"/>
      <c r="J43" s="432"/>
      <c r="K43" s="432"/>
      <c r="L43" s="432"/>
      <c r="N43" s="431">
        <f>+G43/'(2) Presupuesto de la Conexión'!G53</f>
        <v>1.1200000000000001</v>
      </c>
      <c r="O43" s="431">
        <f>+H43/'(2) Presupuesto de la Conexión'!H53</f>
        <v>1.1200000000000001</v>
      </c>
      <c r="T43" s="431">
        <v>176</v>
      </c>
      <c r="U43" s="431">
        <v>63</v>
      </c>
      <c r="V43" s="431">
        <f t="shared" si="1"/>
        <v>1</v>
      </c>
      <c r="W43" s="431">
        <f t="shared" si="1"/>
        <v>1</v>
      </c>
    </row>
    <row r="44" spans="1:25">
      <c r="A44" s="436"/>
      <c r="B44" s="448"/>
      <c r="C44" s="448"/>
      <c r="D44" s="463"/>
      <c r="E44" s="463"/>
      <c r="F44" s="462" t="s">
        <v>87</v>
      </c>
      <c r="G44" s="643">
        <f>+'(2) Presupuesto de la Conexión'!G58*1.12</f>
        <v>329.55059200000005</v>
      </c>
      <c r="H44" s="643">
        <f>+'(2) Presupuesto de la Conexión'!H58*1.12</f>
        <v>0</v>
      </c>
      <c r="I44" s="326"/>
      <c r="J44" s="432"/>
      <c r="K44" s="432"/>
      <c r="L44" s="432"/>
      <c r="N44" s="431">
        <f>+G44/'(2) Presupuesto de la Conexión'!G58</f>
        <v>1.1200000000000001</v>
      </c>
      <c r="O44" s="431" t="e">
        <f>+H44/'(2) Presupuesto de la Conexión'!H58</f>
        <v>#DIV/0!</v>
      </c>
      <c r="T44" s="431">
        <v>190</v>
      </c>
      <c r="U44" s="431">
        <v>107</v>
      </c>
      <c r="V44" s="431">
        <f t="shared" si="1"/>
        <v>1</v>
      </c>
      <c r="W44" s="431">
        <f t="shared" si="1"/>
        <v>1</v>
      </c>
    </row>
    <row r="45" spans="1:25">
      <c r="A45" s="436"/>
      <c r="B45" s="445"/>
      <c r="C45" s="445"/>
      <c r="D45" s="442" t="s">
        <v>13</v>
      </c>
      <c r="E45" s="443" t="s">
        <v>14</v>
      </c>
      <c r="F45" s="462" t="s">
        <v>86</v>
      </c>
      <c r="G45" s="643">
        <f>+'(2) Presupuesto de la Conexión'!G59*1.12</f>
        <v>234.15436800000001</v>
      </c>
      <c r="H45" s="643">
        <f>+'(2) Presupuesto de la Conexión'!H59*1.12</f>
        <v>192.96054400000003</v>
      </c>
      <c r="I45" s="326"/>
      <c r="J45" s="432"/>
      <c r="K45" s="432"/>
      <c r="L45" s="432"/>
      <c r="N45" s="431">
        <f>+G45/'(2) Presupuesto de la Conexión'!G59</f>
        <v>1.1200000000000001</v>
      </c>
      <c r="O45" s="431">
        <f>+H45/'(2) Presupuesto de la Conexión'!H59</f>
        <v>1.1200000000000001</v>
      </c>
      <c r="T45" s="431">
        <v>198</v>
      </c>
      <c r="U45" s="431">
        <v>107</v>
      </c>
      <c r="V45" s="431">
        <f t="shared" si="1"/>
        <v>1</v>
      </c>
      <c r="W45" s="431">
        <f t="shared" si="1"/>
        <v>1</v>
      </c>
    </row>
    <row r="46" spans="1:25">
      <c r="A46" s="436"/>
      <c r="B46" s="463"/>
      <c r="C46" s="463"/>
      <c r="D46" s="463"/>
      <c r="E46" s="464"/>
      <c r="F46" s="462" t="s">
        <v>87</v>
      </c>
      <c r="G46" s="643">
        <f>+'(2) Presupuesto de la Conexión'!G64*1.12</f>
        <v>430.36705600000005</v>
      </c>
      <c r="H46" s="643">
        <f>+'(2) Presupuesto de la Conexión'!H64*1.12</f>
        <v>0</v>
      </c>
      <c r="I46" s="326"/>
      <c r="J46" s="432"/>
      <c r="K46" s="432"/>
      <c r="L46" s="432"/>
      <c r="N46" s="431">
        <f>+G46/'(2) Presupuesto de la Conexión'!G64</f>
        <v>1.1200000000000001</v>
      </c>
      <c r="O46" s="431" t="e">
        <f>+H46/'(2) Presupuesto de la Conexión'!H64</f>
        <v>#DIV/0!</v>
      </c>
      <c r="T46" s="431">
        <v>341</v>
      </c>
      <c r="U46" s="431">
        <v>108</v>
      </c>
      <c r="V46" s="431">
        <f t="shared" si="1"/>
        <v>1</v>
      </c>
      <c r="W46" s="431">
        <f t="shared" si="1"/>
        <v>1</v>
      </c>
    </row>
    <row r="47" spans="1:25">
      <c r="A47" s="436"/>
      <c r="B47" s="442" t="s">
        <v>17</v>
      </c>
      <c r="C47" s="442" t="s">
        <v>15</v>
      </c>
      <c r="D47" s="465" t="s">
        <v>16</v>
      </c>
      <c r="E47" s="466" t="s">
        <v>18</v>
      </c>
      <c r="F47" s="465" t="s">
        <v>59</v>
      </c>
      <c r="G47" s="643">
        <f>+'(2) Presupuesto de la Conexión'!G65*1.12</f>
        <v>410.85419200000001</v>
      </c>
      <c r="H47" s="643">
        <f>+'(2) Presupuesto de la Conexión'!H65*1.12</f>
        <v>195.12864000000002</v>
      </c>
      <c r="I47" s="326"/>
      <c r="J47" s="432"/>
      <c r="K47" s="432"/>
      <c r="L47" s="432"/>
      <c r="N47" s="431">
        <f>+G47/'(2) Presupuesto de la Conexión'!G65</f>
        <v>1.1200000000000001</v>
      </c>
      <c r="O47" s="431">
        <f>+H47/'(2) Presupuesto de la Conexión'!H65</f>
        <v>1.1200000000000001</v>
      </c>
      <c r="T47" s="431">
        <v>355</v>
      </c>
      <c r="U47" s="431">
        <v>223</v>
      </c>
      <c r="V47" s="431">
        <f t="shared" si="1"/>
        <v>1</v>
      </c>
      <c r="W47" s="431">
        <f t="shared" si="1"/>
        <v>1</v>
      </c>
      <c r="X47" s="467">
        <f>+SUM(V42:W47)</f>
        <v>12</v>
      </c>
      <c r="Y47" s="431" t="b">
        <f>+IF(X47=0, "ok")</f>
        <v>0</v>
      </c>
    </row>
    <row r="48" spans="1:25">
      <c r="A48" s="436"/>
      <c r="B48" s="449"/>
      <c r="C48" s="449"/>
      <c r="D48" s="465" t="s">
        <v>20</v>
      </c>
      <c r="E48" s="468" t="s">
        <v>21</v>
      </c>
      <c r="F48" s="465" t="s">
        <v>59</v>
      </c>
      <c r="G48" s="643">
        <f>+'(2) Presupuesto de la Conexión'!G69*1.12</f>
        <v>422.77872000000002</v>
      </c>
      <c r="H48" s="643">
        <f>+'(2) Presupuesto de la Conexión'!H69*1.12</f>
        <v>394.59347200000008</v>
      </c>
      <c r="I48" s="326"/>
      <c r="J48" s="432"/>
      <c r="K48" s="432"/>
      <c r="L48" s="432"/>
      <c r="N48" s="431">
        <f>+G48/'(2) Presupuesto de la Conexión'!G69</f>
        <v>1.1200000000000001</v>
      </c>
      <c r="O48" s="431">
        <f>+H48/'(2) Presupuesto de la Conexión'!H69</f>
        <v>1.1200000000000001</v>
      </c>
    </row>
    <row r="49" spans="1:23">
      <c r="A49" s="436"/>
      <c r="B49" s="326" t="s">
        <v>248</v>
      </c>
      <c r="C49" s="326"/>
      <c r="D49" s="326"/>
      <c r="E49" s="326"/>
      <c r="F49" s="326"/>
      <c r="G49" s="326"/>
      <c r="H49" s="326"/>
      <c r="I49" s="326"/>
      <c r="J49" s="432"/>
      <c r="K49" s="432"/>
      <c r="L49" s="432"/>
    </row>
    <row r="50" spans="1:23">
      <c r="A50" s="436"/>
      <c r="B50" s="326"/>
      <c r="C50" s="326"/>
      <c r="D50" s="326"/>
      <c r="E50" s="326"/>
      <c r="F50" s="326"/>
      <c r="G50" s="326"/>
      <c r="H50" s="326"/>
      <c r="I50" s="326"/>
      <c r="J50" s="432"/>
      <c r="K50" s="432"/>
      <c r="L50" s="432"/>
    </row>
    <row r="51" spans="1:23">
      <c r="A51" s="436"/>
      <c r="B51" s="326"/>
      <c r="C51" s="326"/>
      <c r="D51" s="326"/>
      <c r="E51" s="326"/>
      <c r="F51" s="326"/>
      <c r="G51" s="326"/>
      <c r="H51" s="326"/>
      <c r="I51" s="326"/>
      <c r="J51" s="432"/>
      <c r="K51" s="432"/>
      <c r="L51" s="432"/>
    </row>
    <row r="52" spans="1:23" ht="15.75">
      <c r="A52" s="436"/>
      <c r="B52" s="434" t="s">
        <v>415</v>
      </c>
      <c r="C52" s="326"/>
      <c r="D52" s="326"/>
      <c r="E52" s="326"/>
      <c r="F52" s="326"/>
      <c r="G52" s="326"/>
      <c r="H52" s="326"/>
      <c r="I52" s="326"/>
      <c r="J52" s="432"/>
      <c r="K52" s="432"/>
      <c r="L52" s="432"/>
    </row>
    <row r="53" spans="1:23">
      <c r="A53" s="436"/>
      <c r="B53" s="326"/>
      <c r="C53" s="326"/>
      <c r="D53" s="435"/>
      <c r="E53" s="435"/>
      <c r="F53" s="435"/>
      <c r="G53" s="435"/>
      <c r="H53" s="435"/>
      <c r="I53" s="326"/>
      <c r="J53" s="432"/>
      <c r="K53" s="432"/>
      <c r="L53" s="432"/>
    </row>
    <row r="54" spans="1:23">
      <c r="B54" s="437" t="s">
        <v>6</v>
      </c>
      <c r="C54" s="438" t="s">
        <v>3</v>
      </c>
      <c r="D54" s="437" t="s">
        <v>4</v>
      </c>
      <c r="E54" s="437" t="s">
        <v>7</v>
      </c>
      <c r="F54" s="437" t="s">
        <v>48</v>
      </c>
      <c r="G54" s="437" t="s">
        <v>1</v>
      </c>
      <c r="H54" s="437" t="s">
        <v>2</v>
      </c>
      <c r="I54" s="326"/>
      <c r="J54" s="432"/>
      <c r="K54" s="432"/>
      <c r="L54" s="432"/>
    </row>
    <row r="55" spans="1:23">
      <c r="A55" s="433"/>
      <c r="B55" s="439"/>
      <c r="C55" s="440"/>
      <c r="D55" s="439"/>
      <c r="E55" s="439" t="s">
        <v>85</v>
      </c>
      <c r="F55" s="439" t="s">
        <v>271</v>
      </c>
      <c r="G55" s="441" t="s">
        <v>247</v>
      </c>
      <c r="H55" s="439" t="s">
        <v>252</v>
      </c>
      <c r="I55" s="326"/>
      <c r="J55" s="432"/>
      <c r="K55" s="432"/>
      <c r="L55" s="432"/>
      <c r="T55" s="431">
        <v>1572</v>
      </c>
      <c r="U55" s="431">
        <v>1689</v>
      </c>
      <c r="V55" s="431">
        <f t="shared" ref="V55:W67" si="2">+IF(T55=G56,0,1)</f>
        <v>1</v>
      </c>
      <c r="W55" s="431">
        <f t="shared" si="2"/>
        <v>1</v>
      </c>
    </row>
    <row r="56" spans="1:23">
      <c r="A56" s="436"/>
      <c r="B56" s="442" t="s">
        <v>17</v>
      </c>
      <c r="C56" s="452" t="s">
        <v>15</v>
      </c>
      <c r="D56" s="442" t="s">
        <v>16</v>
      </c>
      <c r="E56" s="443" t="s">
        <v>18</v>
      </c>
      <c r="F56" s="444" t="s">
        <v>62</v>
      </c>
      <c r="G56" s="642">
        <f>+'(2) Presupuesto de la Conexión'!G78*1.12</f>
        <v>987.5677280000001</v>
      </c>
      <c r="H56" s="642">
        <f>+'(2) Presupuesto de la Conexión'!H78*1.12</f>
        <v>1075.375616</v>
      </c>
      <c r="I56" s="326"/>
      <c r="J56" s="432"/>
      <c r="K56" s="432"/>
      <c r="L56" s="432"/>
      <c r="N56" s="431">
        <f>+G56/'(2) Presupuesto de la Conexión'!G78</f>
        <v>1.1200000000000001</v>
      </c>
      <c r="O56" s="431">
        <f>+H56/'(2) Presupuesto de la Conexión'!H78</f>
        <v>1.1200000000000001</v>
      </c>
      <c r="T56" s="431">
        <v>508</v>
      </c>
      <c r="U56" s="431">
        <v>625</v>
      </c>
      <c r="V56" s="431">
        <f t="shared" si="2"/>
        <v>1</v>
      </c>
      <c r="W56" s="431">
        <f t="shared" si="2"/>
        <v>1</v>
      </c>
    </row>
    <row r="57" spans="1:23" ht="12.75" customHeight="1">
      <c r="A57" s="436"/>
      <c r="B57" s="445"/>
      <c r="C57" s="446"/>
      <c r="D57" s="445"/>
      <c r="E57" s="447"/>
      <c r="F57" s="444" t="s">
        <v>59</v>
      </c>
      <c r="G57" s="642">
        <f>+'(2) Presupuesto de la Conexión'!G79*1.12</f>
        <v>791.35504000000003</v>
      </c>
      <c r="H57" s="642">
        <f>+'(2) Presupuesto de la Conexión'!H79*1.12</f>
        <v>879.16292800000008</v>
      </c>
      <c r="I57" s="326"/>
      <c r="J57" s="432"/>
      <c r="K57" s="432"/>
      <c r="L57" s="432"/>
      <c r="N57" s="431">
        <f>+G57/'(2) Presupuesto de la Conexión'!G79</f>
        <v>1.1200000000000001</v>
      </c>
      <c r="O57" s="431">
        <f>+H57/'(2) Presupuesto de la Conexión'!H79</f>
        <v>1.1200000000000001</v>
      </c>
      <c r="T57" s="431">
        <v>322</v>
      </c>
      <c r="U57" s="431">
        <v>438</v>
      </c>
      <c r="V57" s="431">
        <f t="shared" si="2"/>
        <v>1</v>
      </c>
      <c r="W57" s="431">
        <f t="shared" si="2"/>
        <v>1</v>
      </c>
    </row>
    <row r="58" spans="1:23" ht="12.75" customHeight="1">
      <c r="A58" s="436"/>
      <c r="B58" s="445"/>
      <c r="C58" s="446"/>
      <c r="D58" s="445"/>
      <c r="E58" s="447"/>
      <c r="F58" s="444" t="s">
        <v>55</v>
      </c>
      <c r="G58" s="642">
        <f>+'(2) Presupuesto de la Conexión'!G80*1.12</f>
        <v>650.42880000000002</v>
      </c>
      <c r="H58" s="642">
        <f>+'(2) Presupuesto de la Conexión'!H80*1.12</f>
        <v>685.11833600000011</v>
      </c>
      <c r="I58" s="326"/>
      <c r="J58" s="432"/>
      <c r="K58" s="432"/>
      <c r="L58" s="432"/>
      <c r="N58" s="431">
        <f>+G58/'(2) Presupuesto de la Conexión'!G80</f>
        <v>1.1200000000000001</v>
      </c>
      <c r="O58" s="431">
        <f>+H58/'(2) Presupuesto de la Conexión'!H80</f>
        <v>1.1200000000000001</v>
      </c>
      <c r="T58" s="431">
        <v>2188</v>
      </c>
      <c r="U58" s="431">
        <v>2305</v>
      </c>
      <c r="V58" s="431">
        <f t="shared" si="2"/>
        <v>1</v>
      </c>
      <c r="W58" s="431">
        <f t="shared" si="2"/>
        <v>1</v>
      </c>
    </row>
    <row r="59" spans="1:23">
      <c r="A59" s="436"/>
      <c r="B59" s="445"/>
      <c r="C59" s="446"/>
      <c r="D59" s="445"/>
      <c r="E59" s="447"/>
      <c r="F59" s="444" t="s">
        <v>239</v>
      </c>
      <c r="G59" s="642">
        <f>+'(2) Presupuesto de la Conexión'!G83*1.12</f>
        <v>4081.4407200000005</v>
      </c>
      <c r="H59" s="642">
        <f>+'(2) Presupuesto de la Conexión'!H83*1.12</f>
        <v>4116.1302560000004</v>
      </c>
      <c r="I59" s="326"/>
      <c r="J59" s="432"/>
      <c r="K59" s="432"/>
      <c r="L59" s="432"/>
      <c r="N59" s="431">
        <f>+G59/'(2) Presupuesto de la Conexión'!G83</f>
        <v>1.1200000000000001</v>
      </c>
      <c r="O59" s="431">
        <f>+H59/'(2) Presupuesto de la Conexión'!H83</f>
        <v>1.1200000000000001</v>
      </c>
      <c r="T59" s="431">
        <v>1601</v>
      </c>
      <c r="U59" s="431">
        <v>1717</v>
      </c>
      <c r="V59" s="431">
        <f t="shared" si="2"/>
        <v>1</v>
      </c>
      <c r="W59" s="431">
        <f t="shared" si="2"/>
        <v>1</v>
      </c>
    </row>
    <row r="60" spans="1:23">
      <c r="A60" s="436"/>
      <c r="B60" s="445"/>
      <c r="C60" s="446"/>
      <c r="D60" s="453" t="s">
        <v>20</v>
      </c>
      <c r="E60" s="454" t="s">
        <v>21</v>
      </c>
      <c r="F60" s="444" t="s">
        <v>62</v>
      </c>
      <c r="G60" s="642">
        <f>+'(2) Presupuesto de la Conexión'!G84*1.12</f>
        <v>990.81987200000003</v>
      </c>
      <c r="H60" s="642">
        <f>+'(2) Presupuesto de la Conexión'!H84*1.12</f>
        <v>1078.6277600000001</v>
      </c>
      <c r="I60" s="326"/>
      <c r="J60" s="432"/>
      <c r="K60" s="432"/>
      <c r="L60" s="432"/>
      <c r="N60" s="431">
        <f>+G60/'(2) Presupuesto de la Conexión'!G84</f>
        <v>1.1200000000000001</v>
      </c>
      <c r="O60" s="431">
        <f>+H60/'(2) Presupuesto de la Conexión'!H84</f>
        <v>1.1200000000000001</v>
      </c>
      <c r="T60" s="431">
        <v>536</v>
      </c>
      <c r="U60" s="431">
        <v>653</v>
      </c>
      <c r="V60" s="431">
        <f t="shared" si="2"/>
        <v>1</v>
      </c>
      <c r="W60" s="431">
        <f t="shared" si="2"/>
        <v>1</v>
      </c>
    </row>
    <row r="61" spans="1:23">
      <c r="A61" s="436"/>
      <c r="B61" s="445"/>
      <c r="C61" s="446"/>
      <c r="D61" s="445"/>
      <c r="E61" s="447"/>
      <c r="F61" s="444" t="s">
        <v>59</v>
      </c>
      <c r="G61" s="642">
        <f>+'(2) Presupuesto de la Conexión'!G85*1.12</f>
        <v>795.69123200000001</v>
      </c>
      <c r="H61" s="642">
        <f>+'(2) Presupuesto de la Conexión'!H85*1.12</f>
        <v>883.49912000000006</v>
      </c>
      <c r="I61" s="326"/>
      <c r="J61" s="432"/>
      <c r="K61" s="432"/>
      <c r="L61" s="432"/>
      <c r="N61" s="431">
        <f>+G61/'(2) Presupuesto de la Conexión'!G85</f>
        <v>1.1200000000000001</v>
      </c>
      <c r="O61" s="431">
        <f>+H61/'(2) Presupuesto de la Conexión'!H85</f>
        <v>1.1200000000000001</v>
      </c>
      <c r="T61" s="431">
        <v>350</v>
      </c>
      <c r="U61" s="431">
        <v>466</v>
      </c>
      <c r="V61" s="431">
        <f t="shared" si="2"/>
        <v>1</v>
      </c>
      <c r="W61" s="431">
        <f t="shared" si="2"/>
        <v>1</v>
      </c>
    </row>
    <row r="62" spans="1:23">
      <c r="A62" s="436"/>
      <c r="B62" s="445"/>
      <c r="C62" s="446"/>
      <c r="D62" s="445"/>
      <c r="E62" s="447"/>
      <c r="F62" s="444" t="s">
        <v>55</v>
      </c>
      <c r="G62" s="642">
        <f>+'(2) Presupuesto de la Conexión'!G86*1.12</f>
        <v>653.68094400000007</v>
      </c>
      <c r="H62" s="642">
        <f>+'(2) Presupuesto de la Conexión'!H86*1.12</f>
        <v>688.37048000000004</v>
      </c>
      <c r="I62" s="326"/>
      <c r="J62" s="432"/>
      <c r="K62" s="432"/>
      <c r="L62" s="432"/>
      <c r="N62" s="431">
        <f>+G62/'(2) Presupuesto de la Conexión'!G86</f>
        <v>1.1200000000000001</v>
      </c>
      <c r="O62" s="431">
        <f>+H62/'(2) Presupuesto de la Conexión'!H86</f>
        <v>1.1200000000000001</v>
      </c>
      <c r="T62" s="431">
        <v>2216</v>
      </c>
      <c r="U62" s="431">
        <v>2333</v>
      </c>
      <c r="V62" s="431">
        <f t="shared" si="2"/>
        <v>1</v>
      </c>
      <c r="W62" s="431">
        <f t="shared" si="2"/>
        <v>1</v>
      </c>
    </row>
    <row r="63" spans="1:23">
      <c r="A63" s="436"/>
      <c r="B63" s="445"/>
      <c r="C63" s="446"/>
      <c r="D63" s="445"/>
      <c r="E63" s="447"/>
      <c r="F63" s="444" t="s">
        <v>239</v>
      </c>
      <c r="G63" s="642">
        <f>+'(2) Presupuesto de la Conexión'!G88*1.12</f>
        <v>679.69809600000008</v>
      </c>
      <c r="H63" s="642">
        <f>+'(2) Presupuesto de la Conexión'!H88*1.12</f>
        <v>767.50598400000001</v>
      </c>
      <c r="I63" s="326"/>
      <c r="J63" s="432"/>
      <c r="K63" s="432"/>
      <c r="L63" s="432"/>
      <c r="N63" s="431">
        <f>+G63/'(2) Presupuesto de la Conexión'!G88</f>
        <v>1.1200000000000001</v>
      </c>
      <c r="O63" s="431">
        <f>+H63/'(2) Presupuesto de la Conexión'!H88</f>
        <v>1.1200000000000001</v>
      </c>
      <c r="T63" s="431">
        <v>2539</v>
      </c>
      <c r="U63" s="431">
        <v>2738</v>
      </c>
      <c r="V63" s="431">
        <f t="shared" si="2"/>
        <v>1</v>
      </c>
      <c r="W63" s="431">
        <f t="shared" si="2"/>
        <v>1</v>
      </c>
    </row>
    <row r="64" spans="1:23">
      <c r="A64" s="436"/>
      <c r="B64" s="445"/>
      <c r="C64" s="452" t="s">
        <v>22</v>
      </c>
      <c r="D64" s="442" t="s">
        <v>23</v>
      </c>
      <c r="E64" s="443" t="s">
        <v>24</v>
      </c>
      <c r="F64" s="455" t="s">
        <v>240</v>
      </c>
      <c r="G64" s="642">
        <f>+'(2) Presupuesto de la Conexión'!G89*1.12</f>
        <v>4085.7769120000003</v>
      </c>
      <c r="H64" s="642">
        <f>+'(2) Presupuesto de la Conexión'!H89*1.12</f>
        <v>4120.4664480000001</v>
      </c>
      <c r="I64" s="326"/>
      <c r="J64" s="432"/>
      <c r="K64" s="432"/>
      <c r="L64" s="432"/>
      <c r="N64" s="431">
        <f>+G64/'(2) Presupuesto de la Conexión'!G89</f>
        <v>1.1200000000000001</v>
      </c>
      <c r="O64" s="431">
        <f>+H64/'(2) Presupuesto de la Conexión'!H89</f>
        <v>1.1200000000000001</v>
      </c>
      <c r="T64" s="431">
        <v>3061</v>
      </c>
      <c r="U64" s="431">
        <v>2972</v>
      </c>
      <c r="V64" s="431">
        <f t="shared" si="2"/>
        <v>1</v>
      </c>
      <c r="W64" s="431">
        <f t="shared" si="2"/>
        <v>1</v>
      </c>
    </row>
    <row r="65" spans="1:25">
      <c r="A65" s="436"/>
      <c r="B65" s="445"/>
      <c r="C65" s="452" t="s">
        <v>25</v>
      </c>
      <c r="D65" s="442" t="s">
        <v>26</v>
      </c>
      <c r="E65" s="443" t="s">
        <v>27</v>
      </c>
      <c r="F65" s="444" t="s">
        <v>239</v>
      </c>
      <c r="G65" s="642">
        <f>+'(2) Presupuesto de la Conexión'!G90*1.12</f>
        <v>4065.0668800000003</v>
      </c>
      <c r="H65" s="642">
        <f>+'(2) Presupuesto de la Conexión'!H90*1.12</f>
        <v>4497.0346400000008</v>
      </c>
      <c r="I65" s="326"/>
      <c r="J65" s="432"/>
      <c r="K65" s="432"/>
      <c r="L65" s="432"/>
      <c r="N65" s="431">
        <f>+G65/'(2) Presupuesto de la Conexión'!G90</f>
        <v>1.1200000000000001</v>
      </c>
      <c r="O65" s="431">
        <f>+H65/'(2) Presupuesto de la Conexión'!H90</f>
        <v>1.1200000000000001</v>
      </c>
      <c r="U65" s="431">
        <v>3836</v>
      </c>
      <c r="V65" s="431">
        <f t="shared" si="2"/>
        <v>0</v>
      </c>
      <c r="W65" s="431">
        <f t="shared" si="2"/>
        <v>1</v>
      </c>
    </row>
    <row r="66" spans="1:25">
      <c r="A66" s="436"/>
      <c r="B66" s="445"/>
      <c r="C66" s="446"/>
      <c r="D66" s="453" t="s">
        <v>28</v>
      </c>
      <c r="E66" s="454" t="s">
        <v>29</v>
      </c>
      <c r="F66" s="444" t="s">
        <v>239</v>
      </c>
      <c r="G66" s="642"/>
      <c r="H66" s="642">
        <f>+'(2) Presupuesto de la Conexión'!H91*1.12</f>
        <v>4960.5567200000005</v>
      </c>
      <c r="I66" s="326"/>
      <c r="J66" s="432"/>
      <c r="K66" s="432"/>
      <c r="L66" s="432"/>
      <c r="O66" s="431">
        <f>+H66/'(2) Presupuesto de la Conexión'!H91</f>
        <v>1.1200000000000001</v>
      </c>
      <c r="U66" s="431">
        <v>5294</v>
      </c>
      <c r="V66" s="431">
        <f t="shared" si="2"/>
        <v>0</v>
      </c>
      <c r="W66" s="431">
        <f t="shared" si="2"/>
        <v>1</v>
      </c>
    </row>
    <row r="67" spans="1:25">
      <c r="A67" s="436"/>
      <c r="B67" s="445"/>
      <c r="C67" s="446"/>
      <c r="D67" s="453" t="s">
        <v>30</v>
      </c>
      <c r="E67" s="454" t="s">
        <v>31</v>
      </c>
      <c r="F67" s="444" t="s">
        <v>239</v>
      </c>
      <c r="G67" s="642"/>
      <c r="H67" s="642">
        <f>+'(2) Presupuesto de la Conexión'!H92*1.12</f>
        <v>6427.28856</v>
      </c>
      <c r="I67" s="326"/>
      <c r="J67" s="432"/>
      <c r="K67" s="432"/>
      <c r="L67" s="432"/>
      <c r="O67" s="431">
        <f>+H67/'(2) Presupuesto de la Conexión'!H92</f>
        <v>1.1200000000000001</v>
      </c>
      <c r="U67" s="431">
        <v>5837</v>
      </c>
      <c r="V67" s="431">
        <f t="shared" si="2"/>
        <v>0</v>
      </c>
      <c r="W67" s="431">
        <f t="shared" si="2"/>
        <v>1</v>
      </c>
      <c r="X67" s="469">
        <f>+SUM(V55:W67)</f>
        <v>23</v>
      </c>
      <c r="Y67" s="431" t="b">
        <f>+IF(X67=0, "ok")</f>
        <v>0</v>
      </c>
    </row>
    <row r="68" spans="1:25">
      <c r="A68" s="436"/>
      <c r="B68" s="449"/>
      <c r="C68" s="456"/>
      <c r="D68" s="457" t="s">
        <v>32</v>
      </c>
      <c r="E68" s="458" t="s">
        <v>33</v>
      </c>
      <c r="F68" s="444" t="s">
        <v>239</v>
      </c>
      <c r="G68" s="642"/>
      <c r="H68" s="642">
        <f>+'(2) Presupuesto de la Conexión'!H93*1.12</f>
        <v>8588.2154400000018</v>
      </c>
      <c r="I68" s="326"/>
      <c r="J68" s="432"/>
      <c r="K68" s="432"/>
      <c r="L68" s="432"/>
      <c r="O68" s="431">
        <f>+H68/'(2) Presupuesto de la Conexión'!H93</f>
        <v>1.1200000000000003</v>
      </c>
    </row>
    <row r="69" spans="1:25">
      <c r="A69" s="436"/>
      <c r="B69" s="326" t="s">
        <v>250</v>
      </c>
      <c r="C69" s="326"/>
      <c r="D69" s="326"/>
      <c r="E69" s="326"/>
      <c r="F69" s="326"/>
      <c r="G69" s="326"/>
      <c r="H69" s="326"/>
      <c r="I69" s="326"/>
      <c r="J69" s="432"/>
      <c r="K69" s="432"/>
      <c r="L69" s="432"/>
    </row>
    <row r="70" spans="1:25">
      <c r="A70" s="436"/>
      <c r="B70" s="326" t="s">
        <v>251</v>
      </c>
      <c r="C70" s="326"/>
      <c r="D70" s="326"/>
      <c r="E70" s="326"/>
      <c r="F70" s="326"/>
      <c r="G70" s="326"/>
      <c r="H70" s="326"/>
      <c r="I70" s="326"/>
      <c r="J70" s="432"/>
      <c r="K70" s="432"/>
      <c r="L70" s="432"/>
    </row>
    <row r="71" spans="1:25">
      <c r="A71" s="436"/>
      <c r="B71" s="326"/>
      <c r="C71" s="326"/>
      <c r="D71" s="326"/>
      <c r="E71" s="326"/>
      <c r="F71" s="326"/>
      <c r="G71" s="326"/>
      <c r="H71" s="326"/>
      <c r="I71" s="326"/>
      <c r="J71" s="432"/>
      <c r="K71" s="432"/>
      <c r="L71" s="432"/>
    </row>
    <row r="72" spans="1:25">
      <c r="A72" s="436"/>
      <c r="B72" s="326"/>
      <c r="C72" s="326"/>
      <c r="D72" s="326"/>
      <c r="E72" s="326"/>
      <c r="F72" s="326"/>
      <c r="G72" s="326"/>
      <c r="H72" s="326"/>
      <c r="I72" s="326"/>
      <c r="J72" s="432"/>
      <c r="K72" s="432"/>
      <c r="L72" s="432"/>
    </row>
    <row r="73" spans="1:25" ht="15.75">
      <c r="A73" s="436"/>
      <c r="B73" s="434" t="s">
        <v>416</v>
      </c>
      <c r="C73" s="326"/>
      <c r="D73" s="435"/>
      <c r="E73" s="435"/>
      <c r="F73" s="435"/>
      <c r="G73" s="435"/>
      <c r="H73" s="435"/>
      <c r="I73" s="326"/>
      <c r="J73" s="432"/>
      <c r="K73" s="432"/>
      <c r="L73" s="432"/>
    </row>
    <row r="74" spans="1:25">
      <c r="A74" s="436"/>
      <c r="B74" s="326"/>
      <c r="C74" s="326"/>
      <c r="D74" s="326"/>
      <c r="E74" s="326"/>
      <c r="F74" s="326"/>
      <c r="G74" s="326"/>
      <c r="H74" s="326"/>
      <c r="I74" s="326"/>
      <c r="J74" s="432"/>
      <c r="K74" s="432"/>
      <c r="L74" s="432"/>
      <c r="T74" s="431">
        <v>334</v>
      </c>
      <c r="U74" s="431">
        <v>93</v>
      </c>
      <c r="V74" s="431">
        <f>+IF(T74=G77,0,1)</f>
        <v>1</v>
      </c>
      <c r="W74" s="431">
        <f>+IF(U74=H77,0,1)</f>
        <v>1</v>
      </c>
    </row>
    <row r="75" spans="1:25">
      <c r="A75" s="436"/>
      <c r="B75" s="437" t="s">
        <v>6</v>
      </c>
      <c r="C75" s="437" t="s">
        <v>3</v>
      </c>
      <c r="D75" s="437" t="s">
        <v>4</v>
      </c>
      <c r="E75" s="437" t="s">
        <v>7</v>
      </c>
      <c r="F75" s="437" t="s">
        <v>48</v>
      </c>
      <c r="G75" s="437" t="s">
        <v>88</v>
      </c>
      <c r="H75" s="437" t="s">
        <v>272</v>
      </c>
      <c r="I75" s="326"/>
      <c r="J75" s="432"/>
      <c r="K75" s="432"/>
      <c r="L75" s="432"/>
      <c r="T75" s="431">
        <v>363</v>
      </c>
      <c r="U75" s="431">
        <v>166</v>
      </c>
      <c r="V75" s="431">
        <f>+IF(T75=G78,0,1)</f>
        <v>1</v>
      </c>
      <c r="W75" s="431">
        <f>+IF(U75=H78,0,1)</f>
        <v>1</v>
      </c>
      <c r="X75" s="467">
        <f>+SUM(V74:W75)</f>
        <v>4</v>
      </c>
      <c r="Y75" s="431" t="b">
        <f>+IF(X75=0, "ok")</f>
        <v>0</v>
      </c>
    </row>
    <row r="76" spans="1:25">
      <c r="A76" s="436"/>
      <c r="B76" s="460"/>
      <c r="C76" s="460"/>
      <c r="D76" s="460"/>
      <c r="E76" s="460" t="s">
        <v>85</v>
      </c>
      <c r="F76" s="460" t="s">
        <v>271</v>
      </c>
      <c r="G76" s="460"/>
      <c r="H76" s="461" t="s">
        <v>247</v>
      </c>
      <c r="I76" s="326"/>
      <c r="J76" s="432"/>
      <c r="K76" s="432"/>
      <c r="L76" s="432"/>
    </row>
    <row r="77" spans="1:25">
      <c r="A77" s="436"/>
      <c r="B77" s="442" t="s">
        <v>17</v>
      </c>
      <c r="C77" s="442" t="s">
        <v>15</v>
      </c>
      <c r="D77" s="465" t="s">
        <v>16</v>
      </c>
      <c r="E77" s="466" t="s">
        <v>18</v>
      </c>
      <c r="F77" s="465" t="s">
        <v>59</v>
      </c>
      <c r="G77" s="643">
        <f>+'(2) Presupuesto de la Conexión'!G103*1.12</f>
        <v>418.44252800000004</v>
      </c>
      <c r="H77" s="643">
        <f>+'(2) Presupuesto de la Conexión'!H103*1.12</f>
        <v>147.43052800000001</v>
      </c>
      <c r="I77" s="326"/>
      <c r="J77" s="432"/>
      <c r="K77" s="432"/>
      <c r="L77" s="432"/>
      <c r="N77" s="431">
        <f>+G77/'(2) Presupuesto de la Conexión'!G103</f>
        <v>1.1200000000000001</v>
      </c>
      <c r="O77" s="431">
        <f>+H77/'(2) Presupuesto de la Conexión'!H103</f>
        <v>1.1200000000000001</v>
      </c>
    </row>
    <row r="78" spans="1:25">
      <c r="A78" s="436"/>
      <c r="B78" s="449"/>
      <c r="C78" s="449"/>
      <c r="D78" s="465" t="s">
        <v>20</v>
      </c>
      <c r="E78" s="468" t="s">
        <v>21</v>
      </c>
      <c r="F78" s="465" t="s">
        <v>59</v>
      </c>
      <c r="G78" s="643">
        <f>+'(2) Presupuesto de la Conexión'!G108*1.12</f>
        <v>306.78558400000003</v>
      </c>
      <c r="H78" s="643">
        <f>+'(2) Presupuesto de la Conexión'!H108*1.12</f>
        <v>332.80273600000004</v>
      </c>
      <c r="I78" s="326"/>
      <c r="J78" s="432"/>
      <c r="K78" s="432"/>
      <c r="L78" s="432"/>
      <c r="N78" s="431">
        <f>+G78/'(2) Presupuesto de la Conexión'!G108</f>
        <v>1.1200000000000001</v>
      </c>
      <c r="O78" s="431">
        <f>+H78/'(2) Presupuesto de la Conexión'!H108</f>
        <v>1.1200000000000001</v>
      </c>
    </row>
    <row r="79" spans="1:25" ht="12.75" customHeight="1">
      <c r="A79" s="436"/>
      <c r="B79" s="326" t="s">
        <v>248</v>
      </c>
      <c r="C79" s="326"/>
      <c r="D79" s="326"/>
      <c r="E79" s="326"/>
      <c r="F79" s="326"/>
      <c r="G79" s="644"/>
      <c r="H79" s="644"/>
      <c r="I79" s="326"/>
      <c r="J79" s="432"/>
      <c r="K79" s="432"/>
      <c r="L79" s="432"/>
    </row>
    <row r="80" spans="1:25">
      <c r="A80" s="436"/>
      <c r="B80" s="432"/>
      <c r="C80" s="432"/>
      <c r="D80" s="432"/>
      <c r="E80" s="432"/>
      <c r="F80" s="432"/>
      <c r="G80" s="432"/>
      <c r="H80" s="432"/>
      <c r="I80" s="326"/>
      <c r="J80" s="432"/>
      <c r="K80" s="432"/>
      <c r="L80" s="432"/>
    </row>
    <row r="81" spans="1:25">
      <c r="A81" s="436"/>
      <c r="B81" s="432"/>
      <c r="C81" s="432"/>
      <c r="D81" s="432"/>
      <c r="E81" s="432"/>
      <c r="F81" s="432"/>
      <c r="G81" s="432"/>
      <c r="H81" s="432"/>
      <c r="I81" s="326"/>
      <c r="J81" s="432"/>
      <c r="K81" s="432"/>
      <c r="L81" s="432"/>
    </row>
    <row r="82" spans="1:25" ht="15.75">
      <c r="A82" s="436"/>
      <c r="B82" s="434" t="s">
        <v>417</v>
      </c>
      <c r="C82" s="470"/>
      <c r="D82" s="470"/>
      <c r="E82" s="470"/>
      <c r="F82" s="470"/>
      <c r="G82" s="470"/>
      <c r="H82" s="470"/>
      <c r="I82" s="326"/>
      <c r="J82" s="432"/>
      <c r="K82" s="432"/>
      <c r="L82" s="432"/>
    </row>
    <row r="83" spans="1:25">
      <c r="A83" s="436"/>
      <c r="B83" s="470"/>
      <c r="C83" s="470"/>
      <c r="D83" s="435"/>
      <c r="E83" s="435"/>
      <c r="F83" s="435"/>
      <c r="G83" s="435"/>
      <c r="H83" s="435"/>
      <c r="I83" s="432"/>
      <c r="J83" s="432"/>
      <c r="K83" s="432"/>
      <c r="L83" s="432"/>
    </row>
    <row r="84" spans="1:25">
      <c r="B84" s="437" t="s">
        <v>6</v>
      </c>
      <c r="C84" s="437" t="s">
        <v>3</v>
      </c>
      <c r="D84" s="471" t="s">
        <v>4</v>
      </c>
      <c r="E84" s="437" t="s">
        <v>7</v>
      </c>
      <c r="F84" s="437" t="s">
        <v>48</v>
      </c>
      <c r="G84" s="471" t="s">
        <v>1</v>
      </c>
      <c r="H84" s="437" t="s">
        <v>2</v>
      </c>
      <c r="I84" s="432"/>
      <c r="J84" s="432"/>
      <c r="K84" s="432"/>
      <c r="L84" s="432"/>
    </row>
    <row r="85" spans="1:25">
      <c r="B85" s="460"/>
      <c r="C85" s="460"/>
      <c r="D85" s="472"/>
      <c r="E85" s="460" t="s">
        <v>85</v>
      </c>
      <c r="F85" s="460" t="s">
        <v>271</v>
      </c>
      <c r="G85" s="473" t="s">
        <v>241</v>
      </c>
      <c r="H85" s="441" t="s">
        <v>242</v>
      </c>
      <c r="I85" s="432"/>
      <c r="J85" s="432"/>
      <c r="K85" s="432"/>
      <c r="L85" s="432"/>
      <c r="T85" s="431">
        <v>565</v>
      </c>
      <c r="U85" s="431">
        <v>670</v>
      </c>
      <c r="V85" s="431">
        <f t="shared" ref="V85:W90" si="3">+IF(T85=G86,0,1)</f>
        <v>1</v>
      </c>
      <c r="W85" s="431">
        <f t="shared" si="3"/>
        <v>1</v>
      </c>
    </row>
    <row r="86" spans="1:25">
      <c r="B86" s="442" t="s">
        <v>11</v>
      </c>
      <c r="C86" s="474" t="s">
        <v>9</v>
      </c>
      <c r="D86" s="475" t="s">
        <v>10</v>
      </c>
      <c r="E86" s="443" t="s">
        <v>12</v>
      </c>
      <c r="F86" s="444" t="s">
        <v>148</v>
      </c>
      <c r="G86" s="642">
        <f>+'(2) Presupuesto de la Conexión'!G116*1.12</f>
        <v>904.09603200000015</v>
      </c>
      <c r="H86" s="642">
        <f>+'(2) Presupuesto de la Conexión'!H116*1.12</f>
        <v>1056.9468000000002</v>
      </c>
      <c r="I86" s="432"/>
      <c r="J86" s="432"/>
      <c r="K86" s="432"/>
      <c r="L86" s="432"/>
      <c r="N86" s="431">
        <f>+G86/'(2) Presupuesto de la Conexión'!G116</f>
        <v>1.1200000000000001</v>
      </c>
      <c r="O86" s="431">
        <f>+H86/'(2) Presupuesto de la Conexión'!H116</f>
        <v>1.1200000000000001</v>
      </c>
      <c r="T86" s="431">
        <v>619</v>
      </c>
      <c r="V86" s="431">
        <f t="shared" si="3"/>
        <v>1</v>
      </c>
      <c r="W86" s="431">
        <f t="shared" si="3"/>
        <v>0</v>
      </c>
    </row>
    <row r="87" spans="1:25">
      <c r="B87" s="445"/>
      <c r="C87" s="476"/>
      <c r="D87" s="477"/>
      <c r="E87" s="447"/>
      <c r="F87" s="444" t="s">
        <v>255</v>
      </c>
      <c r="G87" s="642">
        <f>+'(2) Presupuesto de la Conexión'!G117*1.12</f>
        <v>963.71867199999997</v>
      </c>
      <c r="H87" s="642"/>
      <c r="I87" s="432"/>
      <c r="J87" s="432"/>
      <c r="K87" s="432"/>
      <c r="L87" s="432"/>
      <c r="N87" s="431">
        <f>+G87/'(2) Presupuesto de la Conexión'!G117</f>
        <v>1.1200000000000001</v>
      </c>
      <c r="T87" s="431">
        <v>785</v>
      </c>
      <c r="U87" s="431">
        <v>694</v>
      </c>
      <c r="V87" s="431">
        <f t="shared" si="3"/>
        <v>1</v>
      </c>
      <c r="W87" s="431">
        <f t="shared" si="3"/>
        <v>1</v>
      </c>
    </row>
    <row r="88" spans="1:25">
      <c r="B88" s="445"/>
      <c r="C88" s="476"/>
      <c r="D88" s="477"/>
      <c r="E88" s="447"/>
      <c r="F88" s="444" t="s">
        <v>149</v>
      </c>
      <c r="G88" s="642">
        <f>+'(2) Presupuesto de la Conexión'!G118*1.12</f>
        <v>1255.3275840000001</v>
      </c>
      <c r="H88" s="642">
        <f>+'(2) Presupuesto de la Conexión'!H118*1.12</f>
        <v>1093.8044320000001</v>
      </c>
      <c r="I88" s="432"/>
      <c r="J88" s="432"/>
      <c r="K88" s="432"/>
      <c r="L88" s="432"/>
      <c r="N88" s="431">
        <f>+G88/'(2) Presupuesto de la Conexión'!G118</f>
        <v>1.1200000000000001</v>
      </c>
      <c r="O88" s="431">
        <f>+H88/'(2) Presupuesto de la Conexión'!H118</f>
        <v>1.1200000000000001</v>
      </c>
      <c r="T88" s="431">
        <v>840</v>
      </c>
      <c r="V88" s="431">
        <f t="shared" si="3"/>
        <v>1</v>
      </c>
      <c r="W88" s="431">
        <f t="shared" si="3"/>
        <v>0</v>
      </c>
    </row>
    <row r="89" spans="1:25">
      <c r="B89" s="445"/>
      <c r="C89" s="476"/>
      <c r="D89" s="477"/>
      <c r="E89" s="447"/>
      <c r="F89" s="444" t="s">
        <v>256</v>
      </c>
      <c r="G89" s="642">
        <f>+'(2) Presupuesto de la Conexión'!G119*1.12</f>
        <v>1314.9502240000002</v>
      </c>
      <c r="H89" s="642"/>
      <c r="I89" s="432"/>
      <c r="J89" s="432"/>
      <c r="K89" s="432"/>
      <c r="L89" s="432"/>
      <c r="N89" s="431">
        <f>+G89/'(2) Presupuesto de la Conexión'!G119</f>
        <v>1.1200000000000001</v>
      </c>
      <c r="T89" s="431">
        <v>618</v>
      </c>
      <c r="U89" s="431">
        <v>674</v>
      </c>
      <c r="V89" s="431">
        <f t="shared" si="3"/>
        <v>1</v>
      </c>
      <c r="W89" s="431">
        <f t="shared" si="3"/>
        <v>1</v>
      </c>
    </row>
    <row r="90" spans="1:25">
      <c r="B90" s="445"/>
      <c r="C90" s="476"/>
      <c r="D90" s="475" t="s">
        <v>13</v>
      </c>
      <c r="E90" s="443" t="s">
        <v>14</v>
      </c>
      <c r="F90" s="444" t="s">
        <v>148</v>
      </c>
      <c r="G90" s="642">
        <f>+'(2) Presupuesto de la Conexión'!G120*1.12</f>
        <v>932.28128000000015</v>
      </c>
      <c r="H90" s="642">
        <f>+'(2) Presupuesto de la Conexión'!H120*1.12</f>
        <v>1062.3670400000001</v>
      </c>
      <c r="I90" s="432"/>
      <c r="J90" s="432"/>
      <c r="K90" s="432"/>
      <c r="L90" s="432"/>
      <c r="N90" s="431">
        <f>+G90/'(2) Presupuesto de la Conexión'!G120</f>
        <v>1.1200000000000001</v>
      </c>
      <c r="O90" s="431">
        <f>+H90/'(2) Presupuesto de la Conexión'!H120</f>
        <v>1.1200000000000001</v>
      </c>
      <c r="T90" s="431">
        <v>839</v>
      </c>
      <c r="U90" s="431">
        <v>717</v>
      </c>
      <c r="V90" s="431">
        <f t="shared" si="3"/>
        <v>1</v>
      </c>
      <c r="W90" s="431">
        <f t="shared" si="3"/>
        <v>1</v>
      </c>
      <c r="X90" s="431">
        <f>+SUM(V85:W90)</f>
        <v>10</v>
      </c>
      <c r="Y90" s="431" t="b">
        <f>+IF(X90=0, "ok")</f>
        <v>0</v>
      </c>
    </row>
    <row r="91" spans="1:25">
      <c r="B91" s="449"/>
      <c r="C91" s="478"/>
      <c r="D91" s="479"/>
      <c r="E91" s="464"/>
      <c r="F91" s="444" t="s">
        <v>149</v>
      </c>
      <c r="G91" s="642">
        <f>+'(2) Presupuesto de la Conexión'!G121*1.12</f>
        <v>1283.5128320000001</v>
      </c>
      <c r="H91" s="642">
        <f>+'(2) Presupuesto de la Conexión'!H121*1.12</f>
        <v>1112.233248</v>
      </c>
      <c r="I91" s="432"/>
      <c r="J91" s="432"/>
      <c r="K91" s="432"/>
      <c r="L91" s="432"/>
      <c r="N91" s="431">
        <f>+G91/'(2) Presupuesto de la Conexión'!G121</f>
        <v>1.1200000000000001</v>
      </c>
      <c r="O91" s="431">
        <f>+H91/'(2) Presupuesto de la Conexión'!H121</f>
        <v>1.1200000000000001</v>
      </c>
    </row>
    <row r="92" spans="1:25">
      <c r="B92" s="1" t="s">
        <v>396</v>
      </c>
      <c r="C92" s="470"/>
      <c r="D92" s="470"/>
      <c r="E92" s="470"/>
      <c r="F92" s="470"/>
      <c r="G92" s="470"/>
      <c r="H92" s="470"/>
      <c r="I92" s="432"/>
      <c r="J92" s="432"/>
      <c r="K92" s="432"/>
      <c r="L92" s="432"/>
    </row>
    <row r="93" spans="1:25">
      <c r="B93" s="470" t="s">
        <v>244</v>
      </c>
      <c r="C93" s="470"/>
      <c r="D93" s="470"/>
      <c r="E93" s="470"/>
      <c r="F93" s="470"/>
      <c r="G93" s="470"/>
      <c r="H93" s="470"/>
      <c r="I93" s="432"/>
      <c r="J93" s="432"/>
      <c r="K93" s="432"/>
      <c r="L93" s="432"/>
    </row>
    <row r="94" spans="1:25">
      <c r="B94" s="435" t="s">
        <v>245</v>
      </c>
      <c r="C94" s="435"/>
      <c r="D94" s="435"/>
      <c r="E94" s="435"/>
      <c r="F94" s="435"/>
      <c r="G94" s="435"/>
      <c r="H94" s="435"/>
      <c r="I94" s="432"/>
      <c r="J94" s="432"/>
      <c r="K94" s="432"/>
      <c r="L94" s="432"/>
    </row>
    <row r="95" spans="1:25">
      <c r="B95" s="435"/>
      <c r="C95" s="435"/>
      <c r="D95" s="435"/>
      <c r="E95" s="435"/>
      <c r="F95" s="435"/>
      <c r="G95" s="435"/>
      <c r="H95" s="435"/>
      <c r="I95" s="432"/>
      <c r="J95" s="432"/>
      <c r="K95" s="432"/>
      <c r="L95" s="432"/>
    </row>
    <row r="96" spans="1:25">
      <c r="B96" s="432"/>
      <c r="C96" s="432"/>
      <c r="D96" s="432"/>
      <c r="E96" s="432"/>
      <c r="F96" s="432"/>
      <c r="G96" s="432"/>
      <c r="H96" s="432"/>
      <c r="I96" s="432"/>
      <c r="J96" s="432"/>
      <c r="K96" s="432"/>
      <c r="L96" s="432"/>
    </row>
    <row r="97" spans="2:31" ht="15.75">
      <c r="B97" s="434" t="s">
        <v>418</v>
      </c>
      <c r="C97" s="480"/>
      <c r="D97" s="480"/>
      <c r="E97" s="480"/>
      <c r="F97" s="480"/>
      <c r="G97" s="435"/>
      <c r="H97" s="432"/>
      <c r="I97" s="432"/>
      <c r="J97" s="432"/>
      <c r="K97" s="432"/>
      <c r="L97" s="432"/>
    </row>
    <row r="98" spans="2:31">
      <c r="B98" s="480"/>
      <c r="C98" s="480"/>
      <c r="D98" s="435"/>
      <c r="E98" s="435"/>
      <c r="F98" s="435"/>
      <c r="G98" s="480"/>
      <c r="H98" s="432"/>
      <c r="I98" s="432"/>
      <c r="J98" s="432"/>
      <c r="K98" s="432"/>
      <c r="L98" s="432"/>
    </row>
    <row r="99" spans="2:31">
      <c r="B99" s="437" t="s">
        <v>6</v>
      </c>
      <c r="C99" s="437" t="s">
        <v>3</v>
      </c>
      <c r="D99" s="471" t="s">
        <v>4</v>
      </c>
      <c r="E99" s="437" t="s">
        <v>7</v>
      </c>
      <c r="F99" s="437" t="s">
        <v>48</v>
      </c>
      <c r="G99" s="437" t="s">
        <v>92</v>
      </c>
      <c r="H99" s="432"/>
      <c r="I99" s="432"/>
      <c r="J99" s="432"/>
      <c r="K99" s="432"/>
      <c r="L99" s="432"/>
    </row>
    <row r="100" spans="2:31">
      <c r="B100" s="460"/>
      <c r="C100" s="460"/>
      <c r="D100" s="472"/>
      <c r="E100" s="460" t="s">
        <v>85</v>
      </c>
      <c r="F100" s="460" t="s">
        <v>50</v>
      </c>
      <c r="G100" s="460"/>
      <c r="H100" s="432"/>
      <c r="I100" s="432"/>
      <c r="J100" s="432"/>
      <c r="K100" s="432"/>
      <c r="L100" s="432"/>
    </row>
    <row r="101" spans="2:31">
      <c r="B101" s="442" t="s">
        <v>11</v>
      </c>
      <c r="C101" s="474" t="s">
        <v>9</v>
      </c>
      <c r="D101" s="475" t="s">
        <v>10</v>
      </c>
      <c r="E101" s="443" t="s">
        <v>12</v>
      </c>
      <c r="F101" s="444" t="s">
        <v>57</v>
      </c>
      <c r="G101" s="642">
        <f>+'(2) Presupuesto de la Conexión'!G131*1.12</f>
        <v>23.531199999999998</v>
      </c>
      <c r="H101" s="432"/>
      <c r="I101" s="432"/>
      <c r="J101" s="432"/>
      <c r="K101" s="432"/>
      <c r="L101" s="432"/>
      <c r="N101" s="431">
        <f>+G101/'(2) Presupuesto de la Conexión'!G131</f>
        <v>1.1200000000000001</v>
      </c>
    </row>
    <row r="102" spans="2:31">
      <c r="B102" s="449"/>
      <c r="C102" s="478"/>
      <c r="D102" s="481" t="s">
        <v>13</v>
      </c>
      <c r="E102" s="468" t="s">
        <v>14</v>
      </c>
      <c r="F102" s="444" t="s">
        <v>57</v>
      </c>
      <c r="G102" s="642">
        <f>+'(2) Presupuesto de la Conexión'!G132*1.12</f>
        <v>24.600800000000003</v>
      </c>
      <c r="H102" s="432"/>
      <c r="I102" s="432"/>
      <c r="J102" s="432"/>
      <c r="K102" s="432"/>
      <c r="L102" s="432"/>
      <c r="N102" s="431">
        <f>+G102/'(2) Presupuesto de la Conexión'!G132</f>
        <v>1.1200000000000001</v>
      </c>
    </row>
    <row r="103" spans="2:31">
      <c r="B103" s="446"/>
      <c r="C103" s="446"/>
      <c r="D103" s="446"/>
      <c r="E103" s="549"/>
      <c r="F103" s="491"/>
      <c r="G103" s="653"/>
      <c r="H103" s="432"/>
      <c r="I103" s="432"/>
      <c r="J103" s="432"/>
      <c r="K103" s="432"/>
      <c r="L103" s="432"/>
    </row>
    <row r="104" spans="2:31">
      <c r="B104" s="432"/>
      <c r="C104" s="432"/>
      <c r="D104" s="432"/>
      <c r="E104" s="432"/>
      <c r="F104" s="432"/>
      <c r="G104" s="432"/>
      <c r="H104" s="432"/>
      <c r="I104" s="432"/>
      <c r="J104" s="432"/>
      <c r="K104" s="432"/>
      <c r="L104" s="432"/>
    </row>
    <row r="105" spans="2:31" ht="15.75">
      <c r="B105" s="434" t="s">
        <v>419</v>
      </c>
      <c r="C105" s="432"/>
      <c r="D105" s="435"/>
      <c r="E105" s="435"/>
      <c r="F105" s="435"/>
      <c r="G105" s="435"/>
      <c r="H105" s="435"/>
      <c r="I105" s="435"/>
      <c r="J105" s="435"/>
      <c r="K105" s="435"/>
      <c r="L105" s="435"/>
    </row>
    <row r="106" spans="2:31">
      <c r="B106" s="435"/>
      <c r="C106" s="435"/>
      <c r="D106" s="435"/>
      <c r="E106" s="435"/>
      <c r="F106" s="435"/>
      <c r="G106" s="482" t="s">
        <v>97</v>
      </c>
      <c r="H106" s="483"/>
      <c r="I106" s="484" t="s">
        <v>98</v>
      </c>
      <c r="J106" s="483"/>
      <c r="K106" s="484" t="s">
        <v>213</v>
      </c>
      <c r="L106" s="483"/>
    </row>
    <row r="107" spans="2:31">
      <c r="B107" s="437" t="s">
        <v>6</v>
      </c>
      <c r="C107" s="437" t="s">
        <v>3</v>
      </c>
      <c r="D107" s="471" t="s">
        <v>4</v>
      </c>
      <c r="E107" s="437" t="s">
        <v>7</v>
      </c>
      <c r="F107" s="471" t="s">
        <v>48</v>
      </c>
      <c r="G107" s="437" t="s">
        <v>34</v>
      </c>
      <c r="H107" s="437" t="s">
        <v>35</v>
      </c>
      <c r="I107" s="437" t="s">
        <v>34</v>
      </c>
      <c r="J107" s="437" t="s">
        <v>35</v>
      </c>
      <c r="K107" s="437" t="s">
        <v>34</v>
      </c>
      <c r="L107" s="437" t="s">
        <v>35</v>
      </c>
    </row>
    <row r="108" spans="2:31">
      <c r="B108" s="485"/>
      <c r="C108" s="485"/>
      <c r="D108" s="486"/>
      <c r="E108" s="487" t="s">
        <v>85</v>
      </c>
      <c r="F108" s="488" t="s">
        <v>50</v>
      </c>
      <c r="G108" s="645"/>
      <c r="H108" s="645"/>
      <c r="I108" s="645"/>
      <c r="J108" s="645"/>
      <c r="K108" s="645"/>
      <c r="L108" s="645"/>
    </row>
    <row r="109" spans="2:31">
      <c r="B109" s="442" t="s">
        <v>17</v>
      </c>
      <c r="C109" s="442" t="s">
        <v>36</v>
      </c>
      <c r="D109" s="452" t="s">
        <v>37</v>
      </c>
      <c r="E109" s="443" t="s">
        <v>38</v>
      </c>
      <c r="F109" s="462" t="s">
        <v>258</v>
      </c>
      <c r="G109" s="642">
        <f>+'(2) Presupuesto de la Conexión'!G139*1.12</f>
        <v>13662.72768</v>
      </c>
      <c r="H109" s="642">
        <f>+'(2) Presupuesto de la Conexión'!H139*1.12</f>
        <v>25290.098064000002</v>
      </c>
      <c r="I109" s="642">
        <f>+'(2) Presupuesto de la Conexión'!J139*1.12</f>
        <v>18388.474943999998</v>
      </c>
      <c r="J109" s="642">
        <f>+'(2) Presupuesto de la Conexión'!K139*1.12</f>
        <v>33554.751216000004</v>
      </c>
      <c r="K109" s="642">
        <f>+'(2) Presupuesto de la Conexión'!M139*1.12</f>
        <v>20683.251120000001</v>
      </c>
      <c r="L109" s="642">
        <f>+'(2) Presupuesto de la Conexión'!N139*1.12</f>
        <v>33603.392256000006</v>
      </c>
      <c r="N109" s="431">
        <f>+G109/'(2) Presupuesto de la Conexión'!G139</f>
        <v>1.1200000000000001</v>
      </c>
      <c r="O109" s="431">
        <f>+H109/'(2) Presupuesto de la Conexión'!H139</f>
        <v>1.1200000000000001</v>
      </c>
      <c r="P109" s="431">
        <f>+I109/'(2) Presupuesto de la Conexión'!J139</f>
        <v>1.1200000000000001</v>
      </c>
      <c r="Q109" s="431">
        <f>+J109/'(2) Presupuesto de la Conexión'!K139</f>
        <v>1.1200000000000001</v>
      </c>
      <c r="R109" s="431">
        <f>+K109/'(2) Presupuesto de la Conexión'!M139</f>
        <v>1.1200000000000001</v>
      </c>
      <c r="T109" s="431">
        <v>8860</v>
      </c>
      <c r="U109" s="431">
        <v>14422</v>
      </c>
      <c r="V109" s="431">
        <v>9721</v>
      </c>
      <c r="W109" s="431">
        <v>18728</v>
      </c>
      <c r="X109" s="431">
        <v>10825</v>
      </c>
      <c r="Y109" s="431">
        <v>18755</v>
      </c>
      <c r="AA109" s="431">
        <f t="shared" ref="AA109:AE113" si="4">+IF(T109=G109,0,1)</f>
        <v>1</v>
      </c>
      <c r="AB109" s="431">
        <f t="shared" si="4"/>
        <v>1</v>
      </c>
      <c r="AC109" s="431">
        <f t="shared" si="4"/>
        <v>1</v>
      </c>
      <c r="AD109" s="431">
        <f t="shared" si="4"/>
        <v>1</v>
      </c>
      <c r="AE109" s="431">
        <f t="shared" si="4"/>
        <v>1</v>
      </c>
    </row>
    <row r="110" spans="2:31">
      <c r="B110" s="445"/>
      <c r="C110" s="445"/>
      <c r="D110" s="452" t="s">
        <v>40</v>
      </c>
      <c r="E110" s="443" t="s">
        <v>41</v>
      </c>
      <c r="F110" s="462" t="s">
        <v>258</v>
      </c>
      <c r="G110" s="642">
        <f>+'(2) Presupuesto de la Conexión'!G140*1.12</f>
        <v>17121.646080000002</v>
      </c>
      <c r="H110" s="642">
        <f>+'(2) Presupuesto de la Conexión'!H140*1.12</f>
        <v>22712.122944000002</v>
      </c>
      <c r="I110" s="642">
        <f>+'(2) Presupuesto de la Conexión'!J140*1.12</f>
        <v>18497.647056000002</v>
      </c>
      <c r="J110" s="642">
        <f>+'(2) Presupuesto de la Conexión'!K140*1.12</f>
        <v>30128.260176000003</v>
      </c>
      <c r="K110" s="642">
        <f>+'(2) Presupuesto de la Conexión'!M140*1.12</f>
        <v>20683.251120000001</v>
      </c>
      <c r="L110" s="642">
        <f>+'(2) Presupuesto de la Conexión'!N140*1.12</f>
        <v>33603.392256000006</v>
      </c>
      <c r="N110" s="431">
        <f>+G110/'(2) Presupuesto de la Conexión'!G140</f>
        <v>1.1200000000000001</v>
      </c>
      <c r="O110" s="431">
        <f>+H110/'(2) Presupuesto de la Conexión'!H140</f>
        <v>1.1200000000000001</v>
      </c>
      <c r="P110" s="431">
        <f>+I110/'(2) Presupuesto de la Conexión'!J140</f>
        <v>1.1200000000000001</v>
      </c>
      <c r="Q110" s="431">
        <f>+J110/'(2) Presupuesto de la Conexión'!K140</f>
        <v>1.1200000000000001</v>
      </c>
      <c r="R110" s="431">
        <f>+K110/'(2) Presupuesto de la Conexión'!M140</f>
        <v>1.1200000000000001</v>
      </c>
      <c r="T110" s="431">
        <v>9603</v>
      </c>
      <c r="U110" s="431">
        <v>13012</v>
      </c>
      <c r="V110" s="431">
        <v>9774</v>
      </c>
      <c r="W110" s="431">
        <v>16853</v>
      </c>
      <c r="X110" s="431">
        <v>10825</v>
      </c>
      <c r="Y110" s="431">
        <v>18755</v>
      </c>
      <c r="AA110" s="431">
        <f t="shared" si="4"/>
        <v>1</v>
      </c>
      <c r="AB110" s="431">
        <f t="shared" si="4"/>
        <v>1</v>
      </c>
      <c r="AC110" s="431">
        <f t="shared" si="4"/>
        <v>1</v>
      </c>
      <c r="AD110" s="431">
        <f t="shared" si="4"/>
        <v>1</v>
      </c>
      <c r="AE110" s="431">
        <f t="shared" si="4"/>
        <v>1</v>
      </c>
    </row>
    <row r="111" spans="2:31">
      <c r="B111" s="445"/>
      <c r="C111" s="445"/>
      <c r="D111" s="452" t="s">
        <v>42</v>
      </c>
      <c r="E111" s="443" t="s">
        <v>43</v>
      </c>
      <c r="F111" s="462" t="s">
        <v>258</v>
      </c>
      <c r="G111" s="642">
        <f>+'(2) Presupuesto de la Conexión'!G141*1.12</f>
        <v>17121.646080000002</v>
      </c>
      <c r="H111" s="642">
        <f>+'(2) Presupuesto de la Conexión'!H141*1.12</f>
        <v>21696.065664000002</v>
      </c>
      <c r="I111" s="642">
        <f>+'(2) Presupuesto de la Conexión'!J141*1.12</f>
        <v>19015.403904000003</v>
      </c>
      <c r="J111" s="642">
        <f>+'(2) Presupuesto de la Conexión'!K141*1.12</f>
        <v>28778.201087999998</v>
      </c>
      <c r="K111" s="642">
        <f>+'(2) Presupuesto de la Conexión'!M141*1.12</f>
        <v>21698.227488</v>
      </c>
      <c r="L111" s="642">
        <f>+'(2) Presupuesto de la Conexión'!N141*1.12</f>
        <v>37609.252128</v>
      </c>
      <c r="N111" s="431">
        <f>+G111/'(2) Presupuesto de la Conexión'!G141</f>
        <v>1.1200000000000001</v>
      </c>
      <c r="O111" s="431">
        <f>+H111/'(2) Presupuesto de la Conexión'!H141</f>
        <v>1.1200000000000001</v>
      </c>
      <c r="P111" s="431">
        <f>+I111/'(2) Presupuesto de la Conexión'!J141</f>
        <v>1.1200000000000001</v>
      </c>
      <c r="Q111" s="431">
        <f>+J111/'(2) Presupuesto de la Conexión'!K141</f>
        <v>1.1200000000000001</v>
      </c>
      <c r="R111" s="431">
        <f>+K111/'(2) Presupuesto de la Conexión'!M141</f>
        <v>1.1200000000000001</v>
      </c>
      <c r="T111" s="431">
        <v>9522</v>
      </c>
      <c r="U111" s="431">
        <v>12456</v>
      </c>
      <c r="V111" s="431">
        <v>10022</v>
      </c>
      <c r="W111" s="431">
        <v>16114</v>
      </c>
      <c r="X111" s="431">
        <v>11313</v>
      </c>
      <c r="Y111" s="431">
        <v>20947</v>
      </c>
      <c r="AA111" s="431">
        <f t="shared" si="4"/>
        <v>1</v>
      </c>
      <c r="AB111" s="431">
        <f t="shared" si="4"/>
        <v>1</v>
      </c>
      <c r="AC111" s="431">
        <f t="shared" si="4"/>
        <v>1</v>
      </c>
      <c r="AD111" s="431">
        <f t="shared" si="4"/>
        <v>1</v>
      </c>
      <c r="AE111" s="431">
        <f t="shared" si="4"/>
        <v>1</v>
      </c>
    </row>
    <row r="112" spans="2:31">
      <c r="B112" s="445"/>
      <c r="C112" s="445"/>
      <c r="D112" s="489" t="s">
        <v>44</v>
      </c>
      <c r="E112" s="443" t="s">
        <v>45</v>
      </c>
      <c r="F112" s="462" t="s">
        <v>258</v>
      </c>
      <c r="G112" s="642">
        <f>+'(2) Presupuesto de la Conexión'!G142*1.12</f>
        <v>17121.646080000002</v>
      </c>
      <c r="H112" s="642">
        <f>+'(2) Presupuesto de la Conexión'!H142*1.12</f>
        <v>20589.211776</v>
      </c>
      <c r="I112" s="642">
        <f>+'(2) Presupuesto de la Conexión'!J142*1.12</f>
        <v>19015.403904000003</v>
      </c>
      <c r="J112" s="642">
        <f>+'(2) Presupuesto de la Conexión'!K142*1.12</f>
        <v>28778.201087999998</v>
      </c>
      <c r="K112" s="642">
        <f>+'(2) Presupuesto de la Conexión'!M142*1.12</f>
        <v>22179.233327999998</v>
      </c>
      <c r="L112" s="642">
        <f>+'(2) Presupuesto de la Conexión'!N142*1.12</f>
        <v>36690.476928000004</v>
      </c>
      <c r="N112" s="431">
        <f>+G112/'(2) Presupuesto de la Conexión'!G142</f>
        <v>1.1200000000000001</v>
      </c>
      <c r="O112" s="431">
        <f>+H112/'(2) Presupuesto de la Conexión'!H142</f>
        <v>1.1200000000000001</v>
      </c>
      <c r="P112" s="431">
        <f>+I112/'(2) Presupuesto de la Conexión'!J142</f>
        <v>1.1200000000000001</v>
      </c>
      <c r="Q112" s="431">
        <f>+J112/'(2) Presupuesto de la Conexión'!K142</f>
        <v>1.1200000000000001</v>
      </c>
      <c r="R112" s="431">
        <f>+K112/'(2) Presupuesto de la Conexión'!M142</f>
        <v>1.1200000000000001</v>
      </c>
      <c r="T112" s="431">
        <v>9806</v>
      </c>
      <c r="U112" s="431">
        <v>11850</v>
      </c>
      <c r="V112" s="431">
        <v>10022</v>
      </c>
      <c r="W112" s="431">
        <v>16114</v>
      </c>
      <c r="X112" s="431">
        <v>11544</v>
      </c>
      <c r="Y112" s="431">
        <v>20444</v>
      </c>
      <c r="AA112" s="431">
        <f t="shared" si="4"/>
        <v>1</v>
      </c>
      <c r="AB112" s="431">
        <f t="shared" si="4"/>
        <v>1</v>
      </c>
      <c r="AC112" s="431">
        <f t="shared" si="4"/>
        <v>1</v>
      </c>
      <c r="AD112" s="431">
        <f t="shared" si="4"/>
        <v>1</v>
      </c>
      <c r="AE112" s="431">
        <f t="shared" si="4"/>
        <v>1</v>
      </c>
    </row>
    <row r="113" spans="2:33">
      <c r="B113" s="485"/>
      <c r="C113" s="485"/>
      <c r="D113" s="490" t="s">
        <v>176</v>
      </c>
      <c r="E113" s="468" t="s">
        <v>175</v>
      </c>
      <c r="F113" s="462" t="s">
        <v>258</v>
      </c>
      <c r="G113" s="642">
        <f>+'(2) Presupuesto de la Conexión'!G143*1.12</f>
        <v>20616.234575999999</v>
      </c>
      <c r="H113" s="642">
        <f>+'(2) Presupuesto de la Conexión'!H143*1.12</f>
        <v>21551.223456</v>
      </c>
      <c r="I113" s="642">
        <f>+'(2) Presupuesto de la Conexión'!J143*1.12</f>
        <v>20738.377632</v>
      </c>
      <c r="J113" s="642">
        <f>+'(2) Presupuesto de la Conexión'!K143*1.12</f>
        <v>28328.541696</v>
      </c>
      <c r="K113" s="642">
        <f>+'(2) Presupuesto de la Conexión'!M143*1.12</f>
        <v>24332.410032</v>
      </c>
      <c r="L113" s="642">
        <f>+'(2) Presupuesto de la Conexión'!N143*1.12</f>
        <v>34138.443696000002</v>
      </c>
      <c r="N113" s="431">
        <f>+G113/'(2) Presupuesto de la Conexión'!G143</f>
        <v>1.1200000000000001</v>
      </c>
      <c r="O113" s="431">
        <f>+H113/'(2) Presupuesto de la Conexión'!H143</f>
        <v>1.1200000000000001</v>
      </c>
      <c r="P113" s="431">
        <f>+I113/'(2) Presupuesto de la Conexión'!J143</f>
        <v>1.1200000000000001</v>
      </c>
      <c r="Q113" s="431">
        <f>+J113/'(2) Presupuesto de la Conexión'!K143</f>
        <v>1.1200000000000001</v>
      </c>
      <c r="R113" s="431">
        <f>+K113/'(2) Presupuesto de la Conexión'!M143</f>
        <v>1.1200000000000001</v>
      </c>
      <c r="T113" s="431">
        <v>11788</v>
      </c>
      <c r="U113" s="431">
        <v>12376</v>
      </c>
      <c r="V113" s="431">
        <v>10851</v>
      </c>
      <c r="W113" s="431">
        <v>15869</v>
      </c>
      <c r="X113" s="431">
        <v>12580</v>
      </c>
      <c r="Y113" s="431">
        <v>19047</v>
      </c>
      <c r="AA113" s="431">
        <f t="shared" si="4"/>
        <v>1</v>
      </c>
      <c r="AB113" s="431">
        <f t="shared" si="4"/>
        <v>1</v>
      </c>
      <c r="AC113" s="431">
        <f t="shared" si="4"/>
        <v>1</v>
      </c>
      <c r="AD113" s="431">
        <f t="shared" si="4"/>
        <v>1</v>
      </c>
      <c r="AE113" s="431">
        <f t="shared" si="4"/>
        <v>1</v>
      </c>
      <c r="AF113" s="459">
        <f>+SUM(AA109:AE113)</f>
        <v>25</v>
      </c>
      <c r="AG113" s="431" t="b">
        <f>+IF(AF113=0,"ok")</f>
        <v>0</v>
      </c>
    </row>
    <row r="114" spans="2:33">
      <c r="B114" s="654"/>
      <c r="C114" s="654"/>
      <c r="D114" s="446"/>
      <c r="E114" s="549"/>
      <c r="F114" s="491"/>
      <c r="G114" s="653"/>
      <c r="H114" s="653"/>
      <c r="I114" s="653"/>
      <c r="J114" s="653"/>
      <c r="K114" s="653"/>
      <c r="L114" s="653"/>
      <c r="AF114" s="459"/>
    </row>
    <row r="115" spans="2:33">
      <c r="B115" s="654"/>
      <c r="C115" s="654"/>
      <c r="D115" s="446"/>
      <c r="E115" s="549"/>
      <c r="F115" s="491"/>
      <c r="G115" s="653"/>
      <c r="H115" s="653"/>
      <c r="I115" s="653"/>
      <c r="J115" s="653"/>
      <c r="K115" s="653"/>
      <c r="L115" s="653"/>
      <c r="AF115" s="459"/>
    </row>
    <row r="116" spans="2:33">
      <c r="B116" s="654"/>
      <c r="C116" s="654"/>
      <c r="D116" s="446"/>
      <c r="E116" s="549"/>
      <c r="F116" s="491"/>
      <c r="G116" s="653"/>
      <c r="H116" s="653"/>
      <c r="I116" s="653"/>
      <c r="J116" s="653"/>
      <c r="K116" s="653"/>
      <c r="L116" s="653"/>
      <c r="AF116" s="459"/>
    </row>
    <row r="117" spans="2:33">
      <c r="B117" s="654"/>
      <c r="C117" s="654"/>
      <c r="D117" s="446"/>
      <c r="E117" s="549"/>
      <c r="F117" s="491"/>
      <c r="G117" s="653"/>
      <c r="H117" s="653"/>
      <c r="I117" s="653"/>
      <c r="J117" s="653"/>
      <c r="K117" s="653"/>
      <c r="L117" s="653"/>
      <c r="AF117" s="459"/>
    </row>
    <row r="118" spans="2:33">
      <c r="B118" s="654"/>
      <c r="C118" s="654"/>
      <c r="D118" s="446"/>
      <c r="E118" s="549"/>
      <c r="F118" s="491"/>
      <c r="G118" s="653"/>
      <c r="H118" s="653"/>
      <c r="I118" s="653"/>
      <c r="J118" s="653"/>
      <c r="K118" s="653"/>
      <c r="L118" s="653"/>
      <c r="AF118" s="459"/>
    </row>
    <row r="119" spans="2:33">
      <c r="B119" s="654"/>
      <c r="C119" s="654"/>
      <c r="D119" s="446"/>
      <c r="E119" s="549"/>
      <c r="F119" s="491"/>
      <c r="G119" s="653"/>
      <c r="H119" s="653"/>
      <c r="I119" s="653"/>
      <c r="J119" s="653"/>
      <c r="K119" s="653"/>
      <c r="L119" s="653"/>
      <c r="AF119" s="459"/>
    </row>
    <row r="120" spans="2:33">
      <c r="B120" s="654"/>
      <c r="C120" s="654"/>
      <c r="D120" s="446"/>
      <c r="E120" s="549"/>
      <c r="F120" s="491"/>
      <c r="G120" s="653"/>
      <c r="H120" s="653"/>
      <c r="I120" s="653"/>
      <c r="J120" s="653"/>
      <c r="K120" s="653"/>
      <c r="L120" s="653"/>
      <c r="AF120" s="459"/>
    </row>
    <row r="121" spans="2:33">
      <c r="B121" s="654"/>
      <c r="C121" s="654"/>
      <c r="D121" s="446"/>
      <c r="E121" s="549"/>
      <c r="F121" s="491"/>
      <c r="G121" s="653"/>
      <c r="H121" s="653"/>
      <c r="I121" s="653"/>
      <c r="J121" s="653"/>
      <c r="K121" s="653"/>
      <c r="L121" s="653"/>
      <c r="AF121" s="459"/>
    </row>
    <row r="122" spans="2:33">
      <c r="B122" s="654"/>
      <c r="C122" s="654"/>
      <c r="D122" s="446"/>
      <c r="E122" s="549"/>
      <c r="F122" s="491"/>
      <c r="G122" s="653"/>
      <c r="H122" s="653"/>
      <c r="I122" s="653"/>
      <c r="J122" s="653"/>
      <c r="K122" s="653"/>
      <c r="L122" s="653"/>
      <c r="AF122" s="459"/>
    </row>
    <row r="123" spans="2:33">
      <c r="B123" s="654"/>
      <c r="C123" s="654"/>
      <c r="D123" s="446"/>
      <c r="E123" s="549"/>
      <c r="F123" s="491"/>
      <c r="G123" s="653"/>
      <c r="H123" s="653"/>
      <c r="I123" s="653"/>
      <c r="J123" s="653"/>
      <c r="K123" s="653"/>
      <c r="L123" s="653"/>
      <c r="AF123" s="459"/>
    </row>
    <row r="124" spans="2:33">
      <c r="B124" s="654"/>
      <c r="C124" s="654"/>
      <c r="D124" s="446"/>
      <c r="E124" s="549"/>
      <c r="F124" s="491"/>
      <c r="G124" s="653"/>
      <c r="H124" s="653"/>
      <c r="I124" s="653"/>
      <c r="J124" s="653"/>
      <c r="K124" s="653"/>
      <c r="L124" s="653"/>
      <c r="AF124" s="459"/>
    </row>
    <row r="125" spans="2:33">
      <c r="B125" s="654"/>
      <c r="C125" s="654"/>
      <c r="D125" s="446"/>
      <c r="E125" s="549"/>
      <c r="F125" s="491"/>
      <c r="G125" s="653"/>
      <c r="H125" s="653"/>
      <c r="I125" s="653"/>
      <c r="J125" s="653"/>
      <c r="K125" s="653"/>
      <c r="L125" s="653"/>
      <c r="AF125" s="459"/>
    </row>
    <row r="126" spans="2:33">
      <c r="B126" s="654"/>
      <c r="C126" s="654"/>
      <c r="D126" s="446"/>
      <c r="E126" s="549"/>
      <c r="F126" s="491"/>
      <c r="G126" s="653"/>
      <c r="H126" s="653"/>
      <c r="I126" s="653"/>
      <c r="J126" s="653"/>
      <c r="K126" s="653"/>
      <c r="L126" s="653"/>
      <c r="AF126" s="459"/>
    </row>
    <row r="127" spans="2:33">
      <c r="B127" s="654"/>
      <c r="C127" s="654"/>
      <c r="D127" s="446"/>
      <c r="E127" s="549"/>
      <c r="F127" s="491"/>
      <c r="G127" s="653"/>
      <c r="H127" s="653"/>
      <c r="I127" s="653"/>
      <c r="J127" s="653"/>
      <c r="K127" s="653"/>
      <c r="L127" s="653"/>
      <c r="AF127" s="459"/>
    </row>
    <row r="128" spans="2:33">
      <c r="B128" s="654"/>
      <c r="C128" s="654"/>
      <c r="D128" s="446"/>
      <c r="E128" s="549"/>
      <c r="F128" s="491"/>
      <c r="G128" s="653"/>
      <c r="H128" s="653"/>
      <c r="I128" s="653"/>
      <c r="J128" s="653"/>
      <c r="K128" s="653"/>
      <c r="L128" s="653"/>
      <c r="AF128" s="459"/>
    </row>
    <row r="129" spans="2:32">
      <c r="B129" s="654"/>
      <c r="C129" s="654"/>
      <c r="D129" s="446"/>
      <c r="E129" s="549"/>
      <c r="F129" s="491"/>
      <c r="G129" s="653"/>
      <c r="H129" s="653"/>
      <c r="I129" s="653"/>
      <c r="J129" s="653"/>
      <c r="K129" s="653"/>
      <c r="L129" s="653"/>
      <c r="AF129" s="459"/>
    </row>
    <row r="130" spans="2:32">
      <c r="B130" s="654"/>
      <c r="C130" s="654"/>
      <c r="D130" s="446"/>
      <c r="E130" s="549"/>
      <c r="F130" s="491"/>
      <c r="G130" s="653"/>
      <c r="H130" s="653"/>
      <c r="I130" s="653"/>
      <c r="J130" s="653"/>
      <c r="K130" s="653"/>
      <c r="L130" s="653"/>
      <c r="AF130" s="459"/>
    </row>
    <row r="131" spans="2:32">
      <c r="B131" s="654"/>
      <c r="C131" s="654"/>
      <c r="D131" s="446"/>
      <c r="E131" s="549"/>
      <c r="F131" s="491"/>
      <c r="G131" s="653"/>
      <c r="H131" s="653"/>
      <c r="I131" s="653"/>
      <c r="J131" s="653"/>
      <c r="K131" s="653"/>
      <c r="L131" s="653"/>
      <c r="AF131" s="459"/>
    </row>
    <row r="132" spans="2:32">
      <c r="B132" s="654"/>
      <c r="C132" s="654"/>
      <c r="D132" s="446"/>
      <c r="E132" s="549"/>
      <c r="F132" s="491"/>
      <c r="G132" s="653"/>
      <c r="H132" s="653"/>
      <c r="I132" s="653"/>
      <c r="J132" s="653"/>
      <c r="K132" s="653"/>
      <c r="L132" s="653"/>
      <c r="AF132" s="459"/>
    </row>
    <row r="133" spans="2:32">
      <c r="B133" s="432"/>
      <c r="C133" s="432"/>
      <c r="D133" s="432"/>
      <c r="E133" s="432"/>
      <c r="F133" s="432"/>
      <c r="G133" s="432"/>
      <c r="H133" s="432"/>
      <c r="I133" s="432"/>
      <c r="J133" s="432"/>
      <c r="K133" s="432"/>
      <c r="L133" s="432"/>
    </row>
    <row r="134" spans="2:32" ht="15.75">
      <c r="B134" s="434" t="s">
        <v>420</v>
      </c>
      <c r="C134" s="435"/>
      <c r="D134" s="491"/>
      <c r="E134" s="435"/>
      <c r="F134" s="435"/>
      <c r="G134" s="435"/>
      <c r="H134" s="435"/>
      <c r="I134" s="432"/>
      <c r="J134" s="432"/>
      <c r="K134" s="432"/>
      <c r="L134" s="432"/>
    </row>
    <row r="135" spans="2:32">
      <c r="B135" s="435"/>
      <c r="C135" s="435"/>
      <c r="D135" s="491"/>
      <c r="E135" s="435"/>
      <c r="F135" s="435"/>
      <c r="G135" s="435"/>
      <c r="H135" s="435"/>
      <c r="I135" s="432"/>
      <c r="J135" s="432"/>
      <c r="K135" s="432"/>
      <c r="L135" s="432"/>
    </row>
    <row r="136" spans="2:32" ht="25.5">
      <c r="B136" s="492" t="s">
        <v>99</v>
      </c>
      <c r="C136" s="492" t="s">
        <v>46</v>
      </c>
      <c r="D136" s="492" t="s">
        <v>178</v>
      </c>
      <c r="E136" s="492" t="s">
        <v>49</v>
      </c>
      <c r="F136" s="492" t="s">
        <v>97</v>
      </c>
      <c r="G136" s="492" t="s">
        <v>98</v>
      </c>
      <c r="H136" s="492" t="s">
        <v>213</v>
      </c>
      <c r="I136" s="432"/>
      <c r="J136" s="432"/>
      <c r="K136" s="432"/>
      <c r="L136" s="432"/>
    </row>
    <row r="137" spans="2:32">
      <c r="B137" s="493" t="s">
        <v>100</v>
      </c>
      <c r="C137" s="494" t="s">
        <v>1</v>
      </c>
      <c r="D137" s="495" t="s">
        <v>71</v>
      </c>
      <c r="E137" s="496" t="s">
        <v>101</v>
      </c>
      <c r="F137" s="646">
        <f>+'(2) Presupuesto de la Conexión'!F149*1.12</f>
        <v>1425.7919200000003</v>
      </c>
      <c r="G137" s="646">
        <f>+'(2) Presupuesto de la Conexión'!G149*1.12</f>
        <v>1239.4855200000002</v>
      </c>
      <c r="H137" s="646">
        <f>+'(2) Presupuesto de la Conexión'!H149*1.12</f>
        <v>1186.8813600000001</v>
      </c>
      <c r="I137" s="432"/>
      <c r="J137" s="432"/>
      <c r="K137" s="432"/>
      <c r="L137" s="432"/>
      <c r="N137" s="431">
        <f>+F137/'(2) Presupuesto de la Conexión'!F149</f>
        <v>1.1200000000000001</v>
      </c>
      <c r="O137" s="431">
        <f>+G137/'(2) Presupuesto de la Conexión'!G149</f>
        <v>1.1200000000000001</v>
      </c>
      <c r="P137" s="431">
        <f>+H137/'(2) Presupuesto de la Conexión'!H149</f>
        <v>1.1200000000000001</v>
      </c>
      <c r="T137" s="431">
        <v>917</v>
      </c>
      <c r="U137" s="431">
        <v>799</v>
      </c>
      <c r="V137" s="431">
        <v>765</v>
      </c>
      <c r="X137" s="431">
        <f t="shared" ref="X137:Z166" si="5">+IF(T137=F137,0,1)</f>
        <v>1</v>
      </c>
      <c r="Y137" s="431">
        <f t="shared" si="5"/>
        <v>1</v>
      </c>
      <c r="Z137" s="431">
        <f t="shared" si="5"/>
        <v>1</v>
      </c>
    </row>
    <row r="138" spans="2:32">
      <c r="B138" s="497"/>
      <c r="C138" s="498"/>
      <c r="D138" s="499"/>
      <c r="E138" s="496" t="s">
        <v>102</v>
      </c>
      <c r="F138" s="646">
        <f>+'(2) Presupuesto de la Conexión'!F150*1.12</f>
        <v>207.12888000000001</v>
      </c>
      <c r="G138" s="646">
        <f>+'(2) Presupuesto de la Conexión'!G150*1.12</f>
        <v>207.12888000000001</v>
      </c>
      <c r="H138" s="646">
        <f>+'(2) Presupuesto de la Conexión'!H150*1.12</f>
        <v>207.12888000000001</v>
      </c>
      <c r="I138" s="432"/>
      <c r="J138" s="432"/>
      <c r="K138" s="432"/>
      <c r="L138" s="432"/>
      <c r="N138" s="431">
        <f>+F138/'(2) Presupuesto de la Conexión'!F150</f>
        <v>1.1200000000000001</v>
      </c>
      <c r="O138" s="431">
        <f>+G138/'(2) Presupuesto de la Conexión'!G150</f>
        <v>1.1200000000000001</v>
      </c>
      <c r="P138" s="431">
        <f>+H138/'(2) Presupuesto de la Conexión'!H150</f>
        <v>1.1200000000000001</v>
      </c>
      <c r="T138" s="431">
        <v>184</v>
      </c>
      <c r="U138" s="431">
        <v>184</v>
      </c>
      <c r="V138" s="431">
        <v>184</v>
      </c>
      <c r="X138" s="431">
        <f t="shared" si="5"/>
        <v>1</v>
      </c>
      <c r="Y138" s="431">
        <f t="shared" si="5"/>
        <v>1</v>
      </c>
      <c r="Z138" s="431">
        <f t="shared" si="5"/>
        <v>1</v>
      </c>
    </row>
    <row r="139" spans="2:32">
      <c r="B139" s="497"/>
      <c r="C139" s="498"/>
      <c r="D139" s="500" t="s">
        <v>175</v>
      </c>
      <c r="E139" s="496" t="s">
        <v>101</v>
      </c>
      <c r="F139" s="646">
        <f>+'(2) Presupuesto de la Conexión'!F151*1.12</f>
        <v>1425.7919200000003</v>
      </c>
      <c r="G139" s="646">
        <f>+'(2) Presupuesto de la Conexión'!G151*1.12</f>
        <v>1239.4855200000002</v>
      </c>
      <c r="H139" s="646">
        <f>+'(2) Presupuesto de la Conexión'!H151*1.12</f>
        <v>1186.8813600000001</v>
      </c>
      <c r="I139" s="432"/>
      <c r="J139" s="432"/>
      <c r="K139" s="432"/>
      <c r="L139" s="432"/>
      <c r="N139" s="431">
        <f>+F139/'(2) Presupuesto de la Conexión'!F151</f>
        <v>1.1200000000000001</v>
      </c>
      <c r="O139" s="431">
        <f>+G139/'(2) Presupuesto de la Conexión'!G151</f>
        <v>1.1200000000000001</v>
      </c>
      <c r="P139" s="431">
        <f>+H139/'(2) Presupuesto de la Conexión'!H151</f>
        <v>1.1200000000000001</v>
      </c>
      <c r="T139" s="431">
        <v>917</v>
      </c>
      <c r="U139" s="431">
        <v>799</v>
      </c>
      <c r="V139" s="431">
        <v>765</v>
      </c>
      <c r="X139" s="431">
        <f t="shared" si="5"/>
        <v>1</v>
      </c>
      <c r="Y139" s="431">
        <f t="shared" si="5"/>
        <v>1</v>
      </c>
      <c r="Z139" s="431">
        <f t="shared" si="5"/>
        <v>1</v>
      </c>
    </row>
    <row r="140" spans="2:32">
      <c r="B140" s="497"/>
      <c r="C140" s="498"/>
      <c r="D140" s="499"/>
      <c r="E140" s="496" t="s">
        <v>102</v>
      </c>
      <c r="F140" s="646">
        <f>+'(2) Presupuesto de la Conexión'!F152*1.12</f>
        <v>207.12888000000001</v>
      </c>
      <c r="G140" s="646">
        <f>+'(2) Presupuesto de la Conexión'!G152*1.12</f>
        <v>207.12888000000001</v>
      </c>
      <c r="H140" s="646">
        <f>+'(2) Presupuesto de la Conexión'!H152*1.12</f>
        <v>207.12888000000001</v>
      </c>
      <c r="I140" s="432"/>
      <c r="J140" s="432"/>
      <c r="K140" s="432"/>
      <c r="L140" s="432"/>
      <c r="N140" s="431">
        <f>+F140/'(2) Presupuesto de la Conexión'!F152</f>
        <v>1.1200000000000001</v>
      </c>
      <c r="O140" s="431">
        <f>+G140/'(2) Presupuesto de la Conexión'!G152</f>
        <v>1.1200000000000001</v>
      </c>
      <c r="P140" s="431">
        <f>+H140/'(2) Presupuesto de la Conexión'!H152</f>
        <v>1.1200000000000001</v>
      </c>
      <c r="T140" s="431">
        <v>184</v>
      </c>
      <c r="U140" s="431">
        <v>184</v>
      </c>
      <c r="V140" s="431">
        <v>184</v>
      </c>
      <c r="X140" s="431">
        <f t="shared" si="5"/>
        <v>1</v>
      </c>
      <c r="Y140" s="431">
        <f t="shared" si="5"/>
        <v>1</v>
      </c>
      <c r="Z140" s="431">
        <f t="shared" si="5"/>
        <v>1</v>
      </c>
    </row>
    <row r="141" spans="2:32">
      <c r="B141" s="497"/>
      <c r="C141" s="501" t="s">
        <v>2</v>
      </c>
      <c r="D141" s="495" t="s">
        <v>71</v>
      </c>
      <c r="E141" s="496" t="s">
        <v>103</v>
      </c>
      <c r="F141" s="646">
        <f>+'(2) Presupuesto de la Conexión'!F153*1.12</f>
        <v>7886.2403200000008</v>
      </c>
      <c r="G141" s="646">
        <f>+'(2) Presupuesto de la Conexión'!G153*1.12</f>
        <v>7886.2403200000008</v>
      </c>
      <c r="H141" s="646">
        <f>+'(2) Presupuesto de la Conexión'!H153*1.12</f>
        <v>7886.2403200000008</v>
      </c>
      <c r="I141" s="432"/>
      <c r="J141" s="432"/>
      <c r="K141" s="432"/>
      <c r="L141" s="432"/>
      <c r="N141" s="431">
        <f>+F141/'(2) Presupuesto de la Conexión'!F153</f>
        <v>1.1200000000000001</v>
      </c>
      <c r="O141" s="431">
        <f>+G141/'(2) Presupuesto de la Conexión'!G153</f>
        <v>1.1200000000000001</v>
      </c>
      <c r="P141" s="431">
        <f>+H141/'(2) Presupuesto de la Conexión'!H153</f>
        <v>1.1200000000000001</v>
      </c>
      <c r="T141" s="431">
        <v>4792</v>
      </c>
      <c r="U141" s="431">
        <v>4792</v>
      </c>
      <c r="V141" s="431">
        <v>4792</v>
      </c>
      <c r="X141" s="431">
        <f t="shared" si="5"/>
        <v>1</v>
      </c>
      <c r="Y141" s="431">
        <f t="shared" si="5"/>
        <v>1</v>
      </c>
      <c r="Z141" s="431">
        <f t="shared" si="5"/>
        <v>1</v>
      </c>
    </row>
    <row r="142" spans="2:32">
      <c r="B142" s="497"/>
      <c r="C142" s="502"/>
      <c r="D142" s="503" t="s">
        <v>175</v>
      </c>
      <c r="E142" s="496" t="s">
        <v>103</v>
      </c>
      <c r="F142" s="646">
        <f>+'(2) Presupuesto de la Conexión'!F154*1.12</f>
        <v>7886.2403200000008</v>
      </c>
      <c r="G142" s="646">
        <f>+'(2) Presupuesto de la Conexión'!G154*1.12</f>
        <v>7886.2403200000008</v>
      </c>
      <c r="H142" s="646">
        <f>+'(2) Presupuesto de la Conexión'!H154*1.12</f>
        <v>7886.2403200000008</v>
      </c>
      <c r="I142" s="432"/>
      <c r="J142" s="432"/>
      <c r="K142" s="432"/>
      <c r="L142" s="432"/>
      <c r="N142" s="431">
        <f>+F142/'(2) Presupuesto de la Conexión'!F154</f>
        <v>1.1200000000000001</v>
      </c>
      <c r="O142" s="431">
        <f>+G142/'(2) Presupuesto de la Conexión'!G154</f>
        <v>1.1200000000000001</v>
      </c>
      <c r="P142" s="431">
        <f>+H142/'(2) Presupuesto de la Conexión'!H154</f>
        <v>1.1200000000000001</v>
      </c>
      <c r="T142" s="431">
        <v>4792</v>
      </c>
      <c r="U142" s="431">
        <v>4792</v>
      </c>
      <c r="V142" s="431">
        <v>4792</v>
      </c>
      <c r="X142" s="431">
        <f t="shared" si="5"/>
        <v>1</v>
      </c>
      <c r="Y142" s="431">
        <f t="shared" si="5"/>
        <v>1</v>
      </c>
      <c r="Z142" s="431">
        <f t="shared" si="5"/>
        <v>1</v>
      </c>
    </row>
    <row r="143" spans="2:32">
      <c r="B143" s="504" t="s">
        <v>104</v>
      </c>
      <c r="C143" s="501" t="s">
        <v>1</v>
      </c>
      <c r="D143" s="495"/>
      <c r="E143" s="496" t="s">
        <v>105</v>
      </c>
      <c r="F143" s="646">
        <f>+'(2) Presupuesto de la Conexión'!F155*1.12</f>
        <v>8787.0865600000016</v>
      </c>
      <c r="G143" s="646">
        <f>+'(2) Presupuesto de la Conexión'!G155*1.12</f>
        <v>8416.6656000000003</v>
      </c>
      <c r="H143" s="646">
        <f>+'(2) Presupuesto de la Conexión'!H155*1.12</f>
        <v>8563.5188800000014</v>
      </c>
      <c r="I143" s="432"/>
      <c r="J143" s="432"/>
      <c r="K143" s="432"/>
      <c r="L143" s="432"/>
      <c r="N143" s="431">
        <f>+F143/'(2) Presupuesto de la Conexión'!F155</f>
        <v>1.1200000000000001</v>
      </c>
      <c r="O143" s="431">
        <f>+G143/'(2) Presupuesto de la Conexión'!G155</f>
        <v>1.1200000000000001</v>
      </c>
      <c r="P143" s="431">
        <f>+H143/'(2) Presupuesto de la Conexión'!H155</f>
        <v>1.1200000000000001</v>
      </c>
      <c r="T143" s="431">
        <v>5527</v>
      </c>
      <c r="U143" s="431">
        <v>5290</v>
      </c>
      <c r="V143" s="431">
        <v>5359</v>
      </c>
      <c r="X143" s="431">
        <f t="shared" si="5"/>
        <v>1</v>
      </c>
      <c r="Y143" s="431">
        <f t="shared" si="5"/>
        <v>1</v>
      </c>
      <c r="Z143" s="431">
        <f t="shared" si="5"/>
        <v>1</v>
      </c>
    </row>
    <row r="144" spans="2:32">
      <c r="B144" s="497"/>
      <c r="C144" s="498"/>
      <c r="D144" s="500" t="s">
        <v>71</v>
      </c>
      <c r="E144" s="496" t="s">
        <v>106</v>
      </c>
      <c r="F144" s="646">
        <f>+'(2) Presupuesto de la Conexión'!F156*1.12</f>
        <v>7074.1636000000017</v>
      </c>
      <c r="G144" s="646">
        <f>+'(2) Presupuesto de la Conexión'!G156*1.12</f>
        <v>7089.5064800000009</v>
      </c>
      <c r="H144" s="646">
        <f>+'(2) Presupuesto de la Conexión'!H156*1.12</f>
        <v>7465.407040000001</v>
      </c>
      <c r="I144" s="432"/>
      <c r="J144" s="432"/>
      <c r="K144" s="432"/>
      <c r="L144" s="432"/>
      <c r="N144" s="431">
        <f>+F144/'(2) Presupuesto de la Conexión'!F156</f>
        <v>1.1200000000000001</v>
      </c>
      <c r="O144" s="431">
        <f>+G144/'(2) Presupuesto de la Conexión'!G156</f>
        <v>1.1200000000000001</v>
      </c>
      <c r="P144" s="431">
        <f>+H144/'(2) Presupuesto de la Conexión'!H156</f>
        <v>1.1200000000000001</v>
      </c>
      <c r="T144" s="431">
        <v>4466</v>
      </c>
      <c r="U144" s="431">
        <v>4475</v>
      </c>
      <c r="V144" s="431">
        <v>4709</v>
      </c>
      <c r="X144" s="431">
        <f t="shared" si="5"/>
        <v>1</v>
      </c>
      <c r="Y144" s="431">
        <f t="shared" si="5"/>
        <v>1</v>
      </c>
      <c r="Z144" s="431">
        <f t="shared" si="5"/>
        <v>1</v>
      </c>
    </row>
    <row r="145" spans="2:26">
      <c r="B145" s="497"/>
      <c r="C145" s="498"/>
      <c r="D145" s="499"/>
      <c r="E145" s="496" t="s">
        <v>107</v>
      </c>
      <c r="F145" s="646">
        <f>+'(2) Presupuesto de la Conexión'!F157*1.12</f>
        <v>7302.1149600000008</v>
      </c>
      <c r="G145" s="646">
        <f>+'(2) Presupuesto de la Conexión'!G157*1.12</f>
        <v>7132.2473600000012</v>
      </c>
      <c r="H145" s="646">
        <f>+'(2) Presupuesto de la Conexión'!H157*1.12</f>
        <v>7203.4821600000014</v>
      </c>
      <c r="I145" s="432"/>
      <c r="J145" s="432"/>
      <c r="K145" s="432"/>
      <c r="L145" s="432"/>
      <c r="N145" s="431">
        <f>+F145/'(2) Presupuesto de la Conexión'!F157</f>
        <v>1.1200000000000001</v>
      </c>
      <c r="O145" s="431">
        <f>+G145/'(2) Presupuesto de la Conexión'!G157</f>
        <v>1.1200000000000001</v>
      </c>
      <c r="P145" s="431">
        <f>+H145/'(2) Presupuesto de la Conexión'!H157</f>
        <v>1.1200000000000001</v>
      </c>
      <c r="T145" s="431">
        <v>4708</v>
      </c>
      <c r="U145" s="431">
        <v>4598</v>
      </c>
      <c r="V145" s="431">
        <v>4616</v>
      </c>
      <c r="X145" s="431">
        <f t="shared" si="5"/>
        <v>1</v>
      </c>
      <c r="Y145" s="431">
        <f t="shared" si="5"/>
        <v>1</v>
      </c>
      <c r="Z145" s="431">
        <f t="shared" si="5"/>
        <v>1</v>
      </c>
    </row>
    <row r="146" spans="2:26">
      <c r="B146" s="497"/>
      <c r="C146" s="498"/>
      <c r="D146" s="495"/>
      <c r="E146" s="496" t="s">
        <v>105</v>
      </c>
      <c r="F146" s="646">
        <f>+'(2) Presupuesto de la Conexión'!F158*1.12</f>
        <v>9195.8647200000014</v>
      </c>
      <c r="G146" s="646">
        <f>+'(2) Presupuesto de la Conexión'!G158*1.12</f>
        <v>8416.6656000000003</v>
      </c>
      <c r="H146" s="646">
        <f>+'(2) Presupuesto de la Conexión'!H158*1.12</f>
        <v>8563.5188800000014</v>
      </c>
      <c r="I146" s="432"/>
      <c r="J146" s="432"/>
      <c r="K146" s="432"/>
      <c r="L146" s="432"/>
      <c r="N146" s="431">
        <f>+F146/'(2) Presupuesto de la Conexión'!F158</f>
        <v>1.1200000000000001</v>
      </c>
      <c r="O146" s="431">
        <f>+G146/'(2) Presupuesto de la Conexión'!G158</f>
        <v>1.1200000000000001</v>
      </c>
      <c r="P146" s="431">
        <f>+H146/'(2) Presupuesto de la Conexión'!H158</f>
        <v>1.1200000000000001</v>
      </c>
      <c r="T146" s="431">
        <v>5814</v>
      </c>
      <c r="U146" s="431">
        <v>5290</v>
      </c>
      <c r="V146" s="431">
        <v>5359</v>
      </c>
      <c r="X146" s="431">
        <f t="shared" si="5"/>
        <v>1</v>
      </c>
      <c r="Y146" s="431">
        <f t="shared" si="5"/>
        <v>1</v>
      </c>
      <c r="Z146" s="431">
        <f t="shared" si="5"/>
        <v>1</v>
      </c>
    </row>
    <row r="147" spans="2:26">
      <c r="B147" s="497"/>
      <c r="C147" s="498"/>
      <c r="D147" s="500" t="s">
        <v>175</v>
      </c>
      <c r="E147" s="496" t="s">
        <v>106</v>
      </c>
      <c r="F147" s="646">
        <f>+'(2) Presupuesto de la Conexión'!F159*1.12</f>
        <v>8015.5588800000014</v>
      </c>
      <c r="G147" s="646">
        <f>+'(2) Presupuesto de la Conexión'!G159*1.12</f>
        <v>7158.5494400000007</v>
      </c>
      <c r="H147" s="646">
        <f>+'(2) Presupuesto de la Conexión'!H159*1.12</f>
        <v>7465.407040000001</v>
      </c>
      <c r="I147" s="432"/>
      <c r="J147" s="432"/>
      <c r="K147" s="432"/>
      <c r="L147" s="432"/>
      <c r="N147" s="431">
        <f>+F147/'(2) Presupuesto de la Conexión'!F159</f>
        <v>1.1200000000000001</v>
      </c>
      <c r="O147" s="431">
        <f>+G147/'(2) Presupuesto de la Conexión'!G159</f>
        <v>1.1200000000000001</v>
      </c>
      <c r="P147" s="431">
        <f>+H147/'(2) Presupuesto de la Conexión'!H159</f>
        <v>1.1200000000000001</v>
      </c>
      <c r="T147" s="431">
        <v>5070</v>
      </c>
      <c r="U147" s="431">
        <v>4517</v>
      </c>
      <c r="V147" s="431">
        <v>4709</v>
      </c>
      <c r="X147" s="431">
        <f t="shared" si="5"/>
        <v>1</v>
      </c>
      <c r="Y147" s="431">
        <f t="shared" si="5"/>
        <v>1</v>
      </c>
      <c r="Z147" s="431">
        <f t="shared" si="5"/>
        <v>1</v>
      </c>
    </row>
    <row r="148" spans="2:26">
      <c r="B148" s="497"/>
      <c r="C148" s="498"/>
      <c r="D148" s="499"/>
      <c r="E148" s="496" t="s">
        <v>107</v>
      </c>
      <c r="F148" s="646">
        <f>+'(2) Presupuesto de la Conexión'!F160*1.12</f>
        <v>7991.4486400000014</v>
      </c>
      <c r="G148" s="646">
        <f>+'(2) Presupuesto de la Conexión'!G160*1.12</f>
        <v>7201.290320000001</v>
      </c>
      <c r="H148" s="646">
        <f>+'(2) Presupuesto de la Conexión'!H160*1.12</f>
        <v>7203.4821600000014</v>
      </c>
      <c r="I148" s="432"/>
      <c r="J148" s="432"/>
      <c r="K148" s="432"/>
      <c r="L148" s="432"/>
      <c r="N148" s="431">
        <f>+F148/'(2) Presupuesto de la Conexión'!F160</f>
        <v>1.1200000000000001</v>
      </c>
      <c r="O148" s="431">
        <f>+G148/'(2) Presupuesto de la Conexión'!G160</f>
        <v>1.1200000000000001</v>
      </c>
      <c r="P148" s="431">
        <f>+H148/'(2) Presupuesto de la Conexión'!H160</f>
        <v>1.1200000000000001</v>
      </c>
      <c r="T148" s="431">
        <v>5138</v>
      </c>
      <c r="U148" s="431">
        <v>4640</v>
      </c>
      <c r="V148" s="431">
        <v>4616</v>
      </c>
      <c r="X148" s="431">
        <f t="shared" si="5"/>
        <v>1</v>
      </c>
      <c r="Y148" s="431">
        <f t="shared" si="5"/>
        <v>1</v>
      </c>
      <c r="Z148" s="431">
        <f t="shared" si="5"/>
        <v>1</v>
      </c>
    </row>
    <row r="149" spans="2:26">
      <c r="B149" s="505"/>
      <c r="C149" s="506" t="s">
        <v>108</v>
      </c>
      <c r="D149" s="503" t="s">
        <v>71</v>
      </c>
      <c r="E149" s="496" t="s">
        <v>107</v>
      </c>
      <c r="F149" s="646">
        <f>+'(2) Presupuesto de la Conexión'!F161*1.12</f>
        <v>8670.9190400000025</v>
      </c>
      <c r="G149" s="646">
        <f>+'(2) Presupuesto de la Conexión'!G161*1.12</f>
        <v>8299.4021600000015</v>
      </c>
      <c r="H149" s="646">
        <f>+'(2) Presupuesto de la Conexión'!H161*1.12</f>
        <v>9363.5404800000015</v>
      </c>
      <c r="I149" s="432"/>
      <c r="J149" s="432"/>
      <c r="K149" s="432"/>
      <c r="L149" s="432"/>
      <c r="N149" s="431">
        <f>+F149/'(2) Presupuesto de la Conexión'!F161</f>
        <v>1.1200000000000001</v>
      </c>
      <c r="O149" s="431">
        <f>+G149/'(2) Presupuesto de la Conexión'!G161</f>
        <v>1.1200000000000001</v>
      </c>
      <c r="P149" s="431">
        <f>+H149/'(2) Presupuesto de la Conexión'!H161</f>
        <v>1.1200000000000001</v>
      </c>
      <c r="T149" s="431">
        <v>5648</v>
      </c>
      <c r="U149" s="431">
        <v>5412</v>
      </c>
      <c r="V149" s="431">
        <v>6075</v>
      </c>
      <c r="X149" s="431">
        <f t="shared" si="5"/>
        <v>1</v>
      </c>
      <c r="Y149" s="431">
        <f t="shared" si="5"/>
        <v>1</v>
      </c>
      <c r="Z149" s="431">
        <f t="shared" si="5"/>
        <v>1</v>
      </c>
    </row>
    <row r="150" spans="2:26">
      <c r="B150" s="505"/>
      <c r="C150" s="507"/>
      <c r="D150" s="499" t="s">
        <v>175</v>
      </c>
      <c r="E150" s="496" t="s">
        <v>107</v>
      </c>
      <c r="F150" s="646">
        <f>+'(2) Presupuesto de la Conexión'!F162*1.12</f>
        <v>9264.9076800000003</v>
      </c>
      <c r="G150" s="646">
        <f>+'(2) Presupuesto de la Conexión'!G162*1.12</f>
        <v>8299.4021600000015</v>
      </c>
      <c r="H150" s="646">
        <f>+'(2) Presupuesto de la Conexión'!H162*1.12</f>
        <v>9363.5404800000015</v>
      </c>
      <c r="I150" s="432"/>
      <c r="J150" s="432"/>
      <c r="K150" s="432"/>
      <c r="L150" s="432"/>
      <c r="N150" s="431">
        <f>+F150/'(2) Presupuesto de la Conexión'!F162</f>
        <v>1.1200000000000001</v>
      </c>
      <c r="O150" s="431">
        <f>+G150/'(2) Presupuesto de la Conexión'!G162</f>
        <v>1.1200000000000001</v>
      </c>
      <c r="P150" s="431">
        <f>+H150/'(2) Presupuesto de la Conexión'!H162</f>
        <v>1.1200000000000001</v>
      </c>
      <c r="T150" s="431">
        <v>6084</v>
      </c>
      <c r="U150" s="431">
        <v>5412</v>
      </c>
      <c r="V150" s="431">
        <v>6075</v>
      </c>
      <c r="X150" s="431">
        <f t="shared" si="5"/>
        <v>1</v>
      </c>
      <c r="Y150" s="431">
        <f t="shared" si="5"/>
        <v>1</v>
      </c>
      <c r="Z150" s="431">
        <f t="shared" si="5"/>
        <v>1</v>
      </c>
    </row>
    <row r="151" spans="2:26">
      <c r="B151" s="508" t="s">
        <v>109</v>
      </c>
      <c r="C151" s="509" t="s">
        <v>2</v>
      </c>
      <c r="D151" s="503" t="s">
        <v>71</v>
      </c>
      <c r="E151" s="496" t="s">
        <v>110</v>
      </c>
      <c r="F151" s="646">
        <f>+'(2) Presupuesto de la Conexión'!F163*1.12</f>
        <v>8239.1265600000006</v>
      </c>
      <c r="G151" s="646">
        <f>+'(2) Presupuesto de la Conexión'!G163*1.12</f>
        <v>7949.8036800000018</v>
      </c>
      <c r="H151" s="646">
        <f>+'(2) Presupuesto de la Conexión'!H163*1.12</f>
        <v>8194.1938400000017</v>
      </c>
      <c r="I151" s="432"/>
      <c r="J151" s="432"/>
      <c r="K151" s="432"/>
      <c r="L151" s="432"/>
      <c r="N151" s="431">
        <f>+F151/'(2) Presupuesto de la Conexión'!F163</f>
        <v>1.1200000000000001</v>
      </c>
      <c r="O151" s="431">
        <f>+G151/'(2) Presupuesto de la Conexión'!G163</f>
        <v>1.1200000000000001</v>
      </c>
      <c r="P151" s="431">
        <f>+H151/'(2) Presupuesto de la Conexión'!H163</f>
        <v>1.1200000000000001</v>
      </c>
      <c r="T151" s="431">
        <v>4626</v>
      </c>
      <c r="U151" s="431">
        <v>4536</v>
      </c>
      <c r="V151" s="431">
        <v>4692</v>
      </c>
      <c r="X151" s="431">
        <f t="shared" si="5"/>
        <v>1</v>
      </c>
      <c r="Y151" s="431">
        <f t="shared" si="5"/>
        <v>1</v>
      </c>
      <c r="Z151" s="431">
        <f t="shared" si="5"/>
        <v>1</v>
      </c>
    </row>
    <row r="152" spans="2:26">
      <c r="B152" s="510"/>
      <c r="C152" s="509"/>
      <c r="D152" s="499" t="s">
        <v>175</v>
      </c>
      <c r="E152" s="496" t="s">
        <v>110</v>
      </c>
      <c r="F152" s="646">
        <f>+'(2) Presupuesto de la Conexión'!F164*1.12</f>
        <v>8239.1265600000006</v>
      </c>
      <c r="G152" s="646">
        <f>+'(2) Presupuesto de la Conexión'!G164*1.12</f>
        <v>7949.8036800000018</v>
      </c>
      <c r="H152" s="646">
        <f>+'(2) Presupuesto de la Conexión'!H164*1.12</f>
        <v>8194.1938400000017</v>
      </c>
      <c r="I152" s="432"/>
      <c r="J152" s="432"/>
      <c r="K152" s="432"/>
      <c r="L152" s="432"/>
      <c r="N152" s="431">
        <f>+F152/'(2) Presupuesto de la Conexión'!F164</f>
        <v>1.1200000000000001</v>
      </c>
      <c r="O152" s="431">
        <f>+G152/'(2) Presupuesto de la Conexión'!G164</f>
        <v>1.1200000000000001</v>
      </c>
      <c r="P152" s="431">
        <f>+H152/'(2) Presupuesto de la Conexión'!H164</f>
        <v>1.1200000000000001</v>
      </c>
      <c r="T152" s="431">
        <v>4626</v>
      </c>
      <c r="U152" s="431">
        <v>4536</v>
      </c>
      <c r="V152" s="431">
        <v>4692</v>
      </c>
      <c r="X152" s="431">
        <f t="shared" si="5"/>
        <v>1</v>
      </c>
      <c r="Y152" s="431">
        <f t="shared" si="5"/>
        <v>1</v>
      </c>
      <c r="Z152" s="431">
        <f t="shared" si="5"/>
        <v>1</v>
      </c>
    </row>
    <row r="153" spans="2:26">
      <c r="B153" s="497" t="s">
        <v>111</v>
      </c>
      <c r="C153" s="501" t="s">
        <v>1</v>
      </c>
      <c r="D153" s="503" t="s">
        <v>38</v>
      </c>
      <c r="E153" s="496" t="s">
        <v>179</v>
      </c>
      <c r="F153" s="646">
        <f>+'(2) Presupuesto de la Conexión'!F165*1.12</f>
        <v>3097.0699200000004</v>
      </c>
      <c r="G153" s="646">
        <f>+'(2) Presupuesto de la Conexión'!G165*1.12</f>
        <v>2678.4284800000005</v>
      </c>
      <c r="H153" s="646">
        <f>+'(2) Presupuesto de la Conexión'!H165*1.12</f>
        <v>3235.1558400000004</v>
      </c>
      <c r="I153" s="432"/>
      <c r="J153" s="432"/>
      <c r="K153" s="432"/>
      <c r="L153" s="432"/>
      <c r="N153" s="431">
        <f>+F153/'(2) Presupuesto de la Conexión'!F165</f>
        <v>1.1200000000000001</v>
      </c>
      <c r="O153" s="431">
        <f>+G153/'(2) Presupuesto de la Conexión'!G165</f>
        <v>1.1200000000000001</v>
      </c>
      <c r="P153" s="431">
        <f>+H153/'(2) Presupuesto de la Conexión'!H165</f>
        <v>1.1200000000000001</v>
      </c>
      <c r="T153" s="431">
        <v>1201</v>
      </c>
      <c r="U153" s="431">
        <v>1201</v>
      </c>
      <c r="V153" s="431">
        <v>1448</v>
      </c>
      <c r="X153" s="431">
        <f t="shared" si="5"/>
        <v>1</v>
      </c>
      <c r="Y153" s="431">
        <f t="shared" si="5"/>
        <v>1</v>
      </c>
      <c r="Z153" s="431">
        <f t="shared" si="5"/>
        <v>1</v>
      </c>
    </row>
    <row r="154" spans="2:26">
      <c r="B154" s="497" t="s">
        <v>112</v>
      </c>
      <c r="C154" s="498"/>
      <c r="D154" s="499" t="s">
        <v>41</v>
      </c>
      <c r="E154" s="496" t="s">
        <v>179</v>
      </c>
      <c r="F154" s="646">
        <f>+'(2) Presupuesto de la Conexión'!F166*1.12</f>
        <v>3103.6454400000002</v>
      </c>
      <c r="G154" s="646">
        <f>+'(2) Presupuesto de la Conexión'!G166*1.12</f>
        <v>2681.7162400000007</v>
      </c>
      <c r="H154" s="646">
        <f>+'(2) Presupuesto de la Conexión'!H166*1.12</f>
        <v>3234.0599200000001</v>
      </c>
      <c r="I154" s="432"/>
      <c r="J154" s="432"/>
      <c r="K154" s="432"/>
      <c r="L154" s="432"/>
      <c r="N154" s="431">
        <f>+F154/'(2) Presupuesto de la Conexión'!F166</f>
        <v>1.1200000000000001</v>
      </c>
      <c r="O154" s="431">
        <f>+G154/'(2) Presupuesto de la Conexión'!G166</f>
        <v>1.1200000000000001</v>
      </c>
      <c r="P154" s="431">
        <f>+H154/'(2) Presupuesto de la Conexión'!H166</f>
        <v>1.1200000000000001</v>
      </c>
      <c r="T154" s="431">
        <v>1208</v>
      </c>
      <c r="U154" s="431">
        <v>1211</v>
      </c>
      <c r="V154" s="431">
        <v>1447</v>
      </c>
      <c r="X154" s="431">
        <f t="shared" si="5"/>
        <v>1</v>
      </c>
      <c r="Y154" s="431">
        <f t="shared" si="5"/>
        <v>1</v>
      </c>
      <c r="Z154" s="431">
        <f t="shared" si="5"/>
        <v>1</v>
      </c>
    </row>
    <row r="155" spans="2:26">
      <c r="B155" s="497"/>
      <c r="C155" s="498"/>
      <c r="D155" s="499" t="s">
        <v>43</v>
      </c>
      <c r="E155" s="496" t="s">
        <v>179</v>
      </c>
      <c r="F155" s="646">
        <f>+'(2) Presupuesto de la Conexión'!F167*1.12</f>
        <v>3128.8516000000004</v>
      </c>
      <c r="G155" s="646">
        <f>+'(2) Presupuesto de la Conexión'!G167*1.12</f>
        <v>2695.9632000000006</v>
      </c>
      <c r="H155" s="646">
        <f>+'(2) Presupuesto de la Conexión'!H167*1.12</f>
        <v>3242.8272800000004</v>
      </c>
      <c r="I155" s="432"/>
      <c r="J155" s="432"/>
      <c r="K155" s="432"/>
      <c r="L155" s="432"/>
      <c r="N155" s="431">
        <f>+F155/'(2) Presupuesto de la Conexión'!F167</f>
        <v>1.1200000000000001</v>
      </c>
      <c r="O155" s="431">
        <f>+G155/'(2) Presupuesto de la Conexión'!G167</f>
        <v>1.1200000000000001</v>
      </c>
      <c r="P155" s="431">
        <f>+H155/'(2) Presupuesto de la Conexión'!H167</f>
        <v>1.1200000000000001</v>
      </c>
      <c r="T155" s="431">
        <v>1213</v>
      </c>
      <c r="U155" s="431">
        <v>1230</v>
      </c>
      <c r="V155" s="431">
        <v>1447</v>
      </c>
      <c r="X155" s="431">
        <f t="shared" si="5"/>
        <v>1</v>
      </c>
      <c r="Y155" s="431">
        <f t="shared" si="5"/>
        <v>1</v>
      </c>
      <c r="Z155" s="431">
        <f t="shared" si="5"/>
        <v>1</v>
      </c>
    </row>
    <row r="156" spans="2:26">
      <c r="B156" s="497"/>
      <c r="C156" s="498"/>
      <c r="D156" s="499" t="s">
        <v>45</v>
      </c>
      <c r="E156" s="496" t="s">
        <v>179</v>
      </c>
      <c r="F156" s="646">
        <f>+'(2) Presupuesto de la Conexión'!F168*1.12</f>
        <v>3175.9761600000006</v>
      </c>
      <c r="G156" s="646">
        <f>+'(2) Presupuesto de la Conexión'!G168*1.12</f>
        <v>2715.6897600000002</v>
      </c>
      <c r="H156" s="646">
        <f>+'(2) Presupuesto de la Conexión'!H168*1.12</f>
        <v>3247.2109600000003</v>
      </c>
      <c r="I156" s="432"/>
      <c r="J156" s="432"/>
      <c r="K156" s="432"/>
      <c r="L156" s="432"/>
      <c r="N156" s="431">
        <f>+F156/'(2) Presupuesto de la Conexión'!F168</f>
        <v>1.1200000000000001</v>
      </c>
      <c r="O156" s="431">
        <f>+G156/'(2) Presupuesto de la Conexión'!G168</f>
        <v>1.1200000000000001</v>
      </c>
      <c r="P156" s="431">
        <f>+H156/'(2) Presupuesto de la Conexión'!H168</f>
        <v>1.1200000000000001</v>
      </c>
      <c r="T156" s="431">
        <v>1242</v>
      </c>
      <c r="U156" s="431">
        <v>1259</v>
      </c>
      <c r="V156" s="431">
        <v>1457</v>
      </c>
      <c r="X156" s="431">
        <f t="shared" si="5"/>
        <v>1</v>
      </c>
      <c r="Y156" s="431">
        <f t="shared" si="5"/>
        <v>1</v>
      </c>
      <c r="Z156" s="431">
        <f t="shared" si="5"/>
        <v>1</v>
      </c>
    </row>
    <row r="157" spans="2:26">
      <c r="B157" s="497"/>
      <c r="C157" s="498"/>
      <c r="D157" s="499" t="s">
        <v>175</v>
      </c>
      <c r="E157" s="496" t="s">
        <v>179</v>
      </c>
      <c r="F157" s="646">
        <f>+'(2) Presupuesto de la Conexión'!F169*1.12</f>
        <v>8984.3521600000022</v>
      </c>
      <c r="G157" s="646">
        <f>+'(2) Presupuesto de la Conexión'!G169*1.12</f>
        <v>8005.6956000000009</v>
      </c>
      <c r="H157" s="646">
        <f>+'(2) Presupuesto de la Conexión'!H169*1.12</f>
        <v>8629.274080000001</v>
      </c>
      <c r="I157" s="432"/>
      <c r="J157" s="432"/>
      <c r="K157" s="432"/>
      <c r="L157" s="432"/>
      <c r="N157" s="431">
        <f>+F157/'(2) Presupuesto de la Conexión'!F169</f>
        <v>1.1200000000000003</v>
      </c>
      <c r="O157" s="431">
        <f>+G157/'(2) Presupuesto de la Conexión'!G169</f>
        <v>1.1200000000000001</v>
      </c>
      <c r="P157" s="431">
        <f>+H157/'(2) Presupuesto de la Conexión'!H169</f>
        <v>1.1200000000000001</v>
      </c>
      <c r="T157" s="431">
        <v>4877</v>
      </c>
      <c r="U157" s="431">
        <v>4385</v>
      </c>
      <c r="V157" s="431">
        <v>4682</v>
      </c>
      <c r="X157" s="431">
        <f t="shared" si="5"/>
        <v>1</v>
      </c>
      <c r="Y157" s="431">
        <f t="shared" si="5"/>
        <v>1</v>
      </c>
      <c r="Z157" s="431">
        <f t="shared" si="5"/>
        <v>1</v>
      </c>
    </row>
    <row r="158" spans="2:26">
      <c r="B158" s="505"/>
      <c r="C158" s="506" t="s">
        <v>2</v>
      </c>
      <c r="D158" s="503" t="s">
        <v>71</v>
      </c>
      <c r="E158" s="496" t="s">
        <v>180</v>
      </c>
      <c r="F158" s="646">
        <f>+'(2) Presupuesto de la Conexión'!F170*1.12</f>
        <v>26233.037040000003</v>
      </c>
      <c r="G158" s="646">
        <f>+'(2) Presupuesto de la Conexión'!G170*1.12</f>
        <v>27252.242640000004</v>
      </c>
      <c r="H158" s="646">
        <f>+'(2) Presupuesto de la Conexión'!H170*1.12</f>
        <v>35232.732080000002</v>
      </c>
      <c r="I158" s="432"/>
      <c r="J158" s="432"/>
      <c r="K158" s="432"/>
      <c r="L158" s="432"/>
      <c r="N158" s="431">
        <f>+F158/'(2) Presupuesto de la Conexión'!F170</f>
        <v>1.1200000000000001</v>
      </c>
      <c r="O158" s="431">
        <f>+G158/'(2) Presupuesto de la Conexión'!G170</f>
        <v>1.1200000000000001</v>
      </c>
      <c r="P158" s="431">
        <f>+H158/'(2) Presupuesto de la Conexión'!H170</f>
        <v>1.1200000000000001</v>
      </c>
      <c r="T158" s="431">
        <v>13706</v>
      </c>
      <c r="U158" s="431">
        <v>14291</v>
      </c>
      <c r="V158" s="431">
        <v>18430</v>
      </c>
      <c r="X158" s="431">
        <f t="shared" si="5"/>
        <v>1</v>
      </c>
      <c r="Y158" s="431">
        <f t="shared" si="5"/>
        <v>1</v>
      </c>
      <c r="Z158" s="431">
        <f t="shared" si="5"/>
        <v>1</v>
      </c>
    </row>
    <row r="159" spans="2:26">
      <c r="B159" s="505"/>
      <c r="C159" s="507"/>
      <c r="D159" s="503" t="s">
        <v>175</v>
      </c>
      <c r="E159" s="496" t="s">
        <v>180</v>
      </c>
      <c r="F159" s="646">
        <f>+'(2) Presupuesto de la Conexión'!F171*1.12</f>
        <v>40487.66848</v>
      </c>
      <c r="G159" s="646">
        <f>+'(2) Presupuesto de la Conexión'!G171*1.12</f>
        <v>41635.096720000009</v>
      </c>
      <c r="H159" s="646">
        <f>+'(2) Presupuesto de la Conexión'!H171*1.12</f>
        <v>35067.248160000003</v>
      </c>
      <c r="I159" s="432"/>
      <c r="J159" s="432"/>
      <c r="K159" s="432"/>
      <c r="L159" s="432"/>
      <c r="N159" s="431">
        <f>+F159/'(2) Presupuesto de la Conexión'!F171</f>
        <v>1.1200000000000001</v>
      </c>
      <c r="O159" s="431">
        <f>+G159/'(2) Presupuesto de la Conexión'!G171</f>
        <v>1.1200000000000001</v>
      </c>
      <c r="P159" s="431">
        <f>+H159/'(2) Presupuesto de la Conexión'!H171</f>
        <v>1.1200000000000001</v>
      </c>
      <c r="T159" s="431">
        <v>21411</v>
      </c>
      <c r="U159" s="431">
        <v>22080</v>
      </c>
      <c r="V159" s="431">
        <v>18323</v>
      </c>
      <c r="X159" s="431">
        <f t="shared" si="5"/>
        <v>1</v>
      </c>
      <c r="Y159" s="431">
        <f t="shared" si="5"/>
        <v>1</v>
      </c>
      <c r="Z159" s="431">
        <f t="shared" si="5"/>
        <v>1</v>
      </c>
    </row>
    <row r="160" spans="2:26">
      <c r="B160" s="511" t="s">
        <v>113</v>
      </c>
      <c r="C160" s="512" t="s">
        <v>1</v>
      </c>
      <c r="D160" s="513"/>
      <c r="E160" s="496" t="s">
        <v>114</v>
      </c>
      <c r="F160" s="646">
        <f>+'(2) Presupuesto de la Conexión'!F172*1.12</f>
        <v>1345.7897600000001</v>
      </c>
      <c r="G160" s="646">
        <f>+'(2) Presupuesto de la Conexión'!G172*1.12</f>
        <v>1441.1348</v>
      </c>
      <c r="H160" s="646">
        <f>+'(2) Presupuesto de la Conexión'!H172*1.12</f>
        <v>1852.1048000000001</v>
      </c>
      <c r="I160" s="432"/>
      <c r="J160" s="432"/>
      <c r="K160" s="432"/>
      <c r="L160" s="432"/>
      <c r="N160" s="431">
        <f>+F160/'(2) Presupuesto de la Conexión'!F172</f>
        <v>1.1200000000000001</v>
      </c>
      <c r="O160" s="431">
        <f>+G160/'(2) Presupuesto de la Conexión'!G172</f>
        <v>1.1200000000000001</v>
      </c>
      <c r="P160" s="431">
        <f>+H160/'(2) Presupuesto de la Conexión'!H172</f>
        <v>1.1200000000000001</v>
      </c>
      <c r="T160" s="431">
        <v>919</v>
      </c>
      <c r="U160" s="431">
        <v>997</v>
      </c>
      <c r="V160" s="431">
        <v>1121</v>
      </c>
      <c r="X160" s="431">
        <f t="shared" si="5"/>
        <v>1</v>
      </c>
      <c r="Y160" s="431">
        <f t="shared" si="5"/>
        <v>1</v>
      </c>
      <c r="Z160" s="431">
        <f t="shared" si="5"/>
        <v>1</v>
      </c>
    </row>
    <row r="161" spans="2:28">
      <c r="B161" s="514"/>
      <c r="C161" s="512" t="s">
        <v>2</v>
      </c>
      <c r="D161" s="513"/>
      <c r="E161" s="496" t="s">
        <v>115</v>
      </c>
      <c r="F161" s="646">
        <f>+'(2) Presupuesto de la Conexión'!F173*1.12</f>
        <v>2229.1012800000003</v>
      </c>
      <c r="G161" s="646">
        <f>+'(2) Presupuesto de la Conexión'!G173*1.12</f>
        <v>2718.9775200000004</v>
      </c>
      <c r="H161" s="646">
        <f>+'(2) Presupuesto de la Conexión'!H173*1.12</f>
        <v>3081.7270400000002</v>
      </c>
      <c r="I161" s="432"/>
      <c r="J161" s="432"/>
      <c r="K161" s="432"/>
      <c r="L161" s="432"/>
      <c r="N161" s="431">
        <f>+F161/'(2) Presupuesto de la Conexión'!F173</f>
        <v>1.1200000000000001</v>
      </c>
      <c r="O161" s="431">
        <f>+G161/'(2) Presupuesto de la Conexión'!G173</f>
        <v>1.1200000000000001</v>
      </c>
      <c r="P161" s="431">
        <f>+H161/'(2) Presupuesto de la Conexión'!H173</f>
        <v>1.1200000000000001</v>
      </c>
      <c r="T161" s="431">
        <v>1615</v>
      </c>
      <c r="U161" s="431">
        <v>1974</v>
      </c>
      <c r="V161" s="431">
        <v>2241</v>
      </c>
      <c r="X161" s="431">
        <f t="shared" si="5"/>
        <v>1</v>
      </c>
      <c r="Y161" s="431">
        <f t="shared" si="5"/>
        <v>1</v>
      </c>
      <c r="Z161" s="431">
        <f t="shared" si="5"/>
        <v>1</v>
      </c>
    </row>
    <row r="162" spans="2:28">
      <c r="B162" s="511" t="s">
        <v>116</v>
      </c>
      <c r="C162" s="512" t="s">
        <v>117</v>
      </c>
      <c r="D162" s="513"/>
      <c r="E162" s="496" t="s">
        <v>118</v>
      </c>
      <c r="F162" s="646">
        <f>+'(2) Presupuesto de la Conexión'!F174*1.12</f>
        <v>74.522559999999999</v>
      </c>
      <c r="G162" s="646">
        <f>+'(2) Presupuesto de la Conexión'!G174*1.12</f>
        <v>74.522559999999999</v>
      </c>
      <c r="H162" s="646">
        <f>+'(2) Presupuesto de la Conexión'!H174*1.12</f>
        <v>74.522559999999999</v>
      </c>
      <c r="I162" s="432"/>
      <c r="J162" s="432"/>
      <c r="K162" s="432"/>
      <c r="L162" s="432"/>
      <c r="N162" s="431">
        <f>+F162/'(2) Presupuesto de la Conexión'!F174</f>
        <v>1.1200000000000001</v>
      </c>
      <c r="O162" s="431">
        <f>+G162/'(2) Presupuesto de la Conexión'!G174</f>
        <v>1.1200000000000001</v>
      </c>
      <c r="P162" s="431">
        <f>+H162/'(2) Presupuesto de la Conexión'!H174</f>
        <v>1.1200000000000001</v>
      </c>
      <c r="T162" s="431">
        <v>37</v>
      </c>
      <c r="U162" s="431">
        <v>37</v>
      </c>
      <c r="V162" s="431">
        <v>37</v>
      </c>
      <c r="X162" s="431">
        <f t="shared" si="5"/>
        <v>1</v>
      </c>
      <c r="Y162" s="431">
        <f t="shared" si="5"/>
        <v>1</v>
      </c>
      <c r="Z162" s="431">
        <f t="shared" si="5"/>
        <v>1</v>
      </c>
    </row>
    <row r="163" spans="2:28" ht="15">
      <c r="B163" s="511" t="s">
        <v>371</v>
      </c>
      <c r="C163" s="512" t="s">
        <v>117</v>
      </c>
      <c r="D163" s="513"/>
      <c r="E163" s="496" t="s">
        <v>118</v>
      </c>
      <c r="F163" s="646">
        <f>+'(2) Presupuesto de la Conexión'!F175*1.12</f>
        <v>162.19616000000002</v>
      </c>
      <c r="G163" s="646">
        <f>+'(2) Presupuesto de la Conexión'!G175*1.12</f>
        <v>162.19616000000002</v>
      </c>
      <c r="H163" s="646">
        <f>+'(2) Presupuesto de la Conexión'!H175*1.12</f>
        <v>162.19616000000002</v>
      </c>
      <c r="I163" s="432"/>
      <c r="J163" s="432"/>
      <c r="K163" s="432"/>
      <c r="L163" s="432"/>
      <c r="N163" s="431">
        <f>+F163/'(2) Presupuesto de la Conexión'!F175</f>
        <v>1.1200000000000001</v>
      </c>
      <c r="O163" s="431">
        <f>+G163/'(2) Presupuesto de la Conexión'!G175</f>
        <v>1.1200000000000001</v>
      </c>
      <c r="P163" s="431">
        <f>+H163/'(2) Presupuesto de la Conexión'!H175</f>
        <v>1.1200000000000001</v>
      </c>
      <c r="T163" s="431">
        <v>104</v>
      </c>
      <c r="U163" s="431">
        <v>104</v>
      </c>
      <c r="V163" s="431">
        <v>104</v>
      </c>
      <c r="X163" s="431">
        <f t="shared" si="5"/>
        <v>1</v>
      </c>
      <c r="Y163" s="431">
        <f t="shared" si="5"/>
        <v>1</v>
      </c>
      <c r="Z163" s="431">
        <f t="shared" si="5"/>
        <v>1</v>
      </c>
    </row>
    <row r="164" spans="2:28">
      <c r="B164" s="515" t="s">
        <v>94</v>
      </c>
      <c r="C164" s="512" t="s">
        <v>1</v>
      </c>
      <c r="D164" s="513"/>
      <c r="E164" s="496" t="s">
        <v>119</v>
      </c>
      <c r="F164" s="646">
        <f>+'(2) Presupuesto de la Conexión'!F176*1.12</f>
        <v>371.51688000000001</v>
      </c>
      <c r="G164" s="646">
        <f>+'(2) Presupuesto de la Conexión'!G176*1.12</f>
        <v>371.51688000000001</v>
      </c>
      <c r="H164" s="646">
        <f>+'(2) Presupuesto de la Conexión'!H176*1.12</f>
        <v>371.51688000000001</v>
      </c>
      <c r="I164" s="432"/>
      <c r="J164" s="432"/>
      <c r="K164" s="432"/>
      <c r="L164" s="432"/>
      <c r="N164" s="431">
        <f>+F164/'(2) Presupuesto de la Conexión'!F176</f>
        <v>1.1200000000000001</v>
      </c>
      <c r="O164" s="431">
        <f>+G164/'(2) Presupuesto de la Conexión'!G176</f>
        <v>1.1200000000000001</v>
      </c>
      <c r="P164" s="431">
        <f>+H164/'(2) Presupuesto de la Conexión'!H176</f>
        <v>1.1200000000000001</v>
      </c>
      <c r="T164" s="431">
        <v>247</v>
      </c>
      <c r="U164" s="431">
        <v>247</v>
      </c>
      <c r="V164" s="431">
        <v>247</v>
      </c>
      <c r="X164" s="431">
        <f t="shared" si="5"/>
        <v>1</v>
      </c>
      <c r="Y164" s="431">
        <f t="shared" si="5"/>
        <v>1</v>
      </c>
      <c r="Z164" s="431">
        <f t="shared" si="5"/>
        <v>1</v>
      </c>
    </row>
    <row r="165" spans="2:28">
      <c r="B165" s="511" t="s">
        <v>120</v>
      </c>
      <c r="C165" s="516" t="s">
        <v>1</v>
      </c>
      <c r="D165" s="517"/>
      <c r="E165" s="518" t="s">
        <v>121</v>
      </c>
      <c r="F165" s="646">
        <f>+'(2) Presupuesto de la Conexión'!F177*1.12</f>
        <v>1168.2507200000002</v>
      </c>
      <c r="G165" s="646">
        <f>+'(2) Presupuesto de la Conexión'!G177*1.12</f>
        <v>1168.2507200000002</v>
      </c>
      <c r="H165" s="646">
        <f>+'(2) Presupuesto de la Conexión'!H177*1.12</f>
        <v>1168.2507200000002</v>
      </c>
      <c r="I165" s="432"/>
      <c r="J165" s="432"/>
      <c r="K165" s="432"/>
      <c r="L165" s="432"/>
      <c r="N165" s="431">
        <f>+F165/'(2) Presupuesto de la Conexión'!F177</f>
        <v>1.1200000000000001</v>
      </c>
      <c r="O165" s="431">
        <f>+G165/'(2) Presupuesto de la Conexión'!G177</f>
        <v>1.1200000000000001</v>
      </c>
      <c r="P165" s="431">
        <f>+H165/'(2) Presupuesto de la Conexión'!H177</f>
        <v>1.1200000000000001</v>
      </c>
      <c r="T165" s="431">
        <v>388</v>
      </c>
      <c r="U165" s="431">
        <v>388</v>
      </c>
      <c r="V165" s="431">
        <v>388</v>
      </c>
      <c r="X165" s="431">
        <f t="shared" si="5"/>
        <v>1</v>
      </c>
      <c r="Y165" s="431">
        <f t="shared" si="5"/>
        <v>1</v>
      </c>
      <c r="Z165" s="431">
        <f t="shared" si="5"/>
        <v>1</v>
      </c>
    </row>
    <row r="166" spans="2:28">
      <c r="B166" s="519"/>
      <c r="C166" s="520"/>
      <c r="D166" s="521"/>
      <c r="E166" s="518" t="s">
        <v>122</v>
      </c>
      <c r="F166" s="646">
        <f>+'(2) Presupuesto de la Conexión'!F178*1.12</f>
        <v>230.14320000000004</v>
      </c>
      <c r="G166" s="646">
        <f>+'(2) Presupuesto de la Conexión'!G178*1.12</f>
        <v>230.14320000000004</v>
      </c>
      <c r="H166" s="646">
        <f>+'(2) Presupuesto de la Conexión'!H178*1.12</f>
        <v>230.14320000000004</v>
      </c>
      <c r="I166" s="432"/>
      <c r="J166" s="432"/>
      <c r="K166" s="432"/>
      <c r="L166" s="432"/>
      <c r="N166" s="431">
        <f>+F166/'(2) Presupuesto de la Conexión'!F178</f>
        <v>1.1200000000000001</v>
      </c>
      <c r="O166" s="431">
        <f>+G166/'(2) Presupuesto de la Conexión'!G178</f>
        <v>1.1200000000000001</v>
      </c>
      <c r="P166" s="431">
        <f>+H166/'(2) Presupuesto de la Conexión'!H178</f>
        <v>1.1200000000000001</v>
      </c>
      <c r="T166" s="431">
        <v>128</v>
      </c>
      <c r="U166" s="431">
        <v>128</v>
      </c>
      <c r="V166" s="431">
        <v>128</v>
      </c>
      <c r="X166" s="431">
        <f t="shared" si="5"/>
        <v>1</v>
      </c>
      <c r="Y166" s="431">
        <f t="shared" si="5"/>
        <v>1</v>
      </c>
      <c r="Z166" s="431">
        <f t="shared" si="5"/>
        <v>1</v>
      </c>
      <c r="AA166" s="431">
        <f>+SUM(X137:Z166)</f>
        <v>90</v>
      </c>
      <c r="AB166" s="431" t="b">
        <f>+IF(AA166=0,"ok")</f>
        <v>0</v>
      </c>
    </row>
    <row r="167" spans="2:28">
      <c r="B167" s="432"/>
      <c r="C167" s="432"/>
      <c r="D167" s="432"/>
      <c r="E167" s="432"/>
      <c r="F167" s="432"/>
      <c r="G167" s="432"/>
      <c r="H167" s="432"/>
      <c r="I167" s="432"/>
      <c r="J167" s="432"/>
      <c r="K167" s="432"/>
      <c r="L167" s="432"/>
    </row>
    <row r="168" spans="2:28">
      <c r="B168" s="432"/>
      <c r="C168" s="432"/>
      <c r="D168" s="432"/>
      <c r="E168" s="432"/>
      <c r="F168" s="432"/>
      <c r="G168" s="432"/>
      <c r="H168" s="432"/>
      <c r="I168" s="432"/>
      <c r="J168" s="432"/>
      <c r="K168" s="432"/>
      <c r="L168" s="432"/>
    </row>
    <row r="169" spans="2:28" ht="15.75">
      <c r="B169" s="434" t="s">
        <v>421</v>
      </c>
      <c r="C169" s="522"/>
      <c r="D169" s="522"/>
      <c r="E169" s="432"/>
      <c r="F169" s="432"/>
      <c r="G169" s="432"/>
      <c r="H169" s="432"/>
      <c r="I169" s="432"/>
      <c r="J169" s="432"/>
      <c r="K169" s="432"/>
      <c r="L169" s="432"/>
    </row>
    <row r="170" spans="2:28">
      <c r="B170" s="522"/>
      <c r="C170" s="522"/>
      <c r="D170" s="522"/>
      <c r="E170" s="432"/>
      <c r="F170" s="432"/>
      <c r="G170" s="432"/>
      <c r="H170" s="432"/>
      <c r="I170" s="432"/>
      <c r="J170" s="432"/>
      <c r="K170" s="432"/>
      <c r="L170" s="432"/>
    </row>
    <row r="171" spans="2:28">
      <c r="B171" s="523" t="s">
        <v>49</v>
      </c>
      <c r="C171" s="523" t="s">
        <v>91</v>
      </c>
      <c r="D171" s="492" t="s">
        <v>92</v>
      </c>
      <c r="E171" s="432"/>
      <c r="F171" s="432"/>
      <c r="G171" s="432"/>
      <c r="H171" s="432"/>
      <c r="I171" s="432"/>
      <c r="J171" s="432"/>
      <c r="K171" s="432"/>
      <c r="L171" s="432"/>
    </row>
    <row r="172" spans="2:28" ht="15">
      <c r="B172" s="524" t="s">
        <v>93</v>
      </c>
      <c r="C172" s="490" t="s">
        <v>372</v>
      </c>
      <c r="D172" s="643">
        <f>+'(2) Presupuesto de la Conexión'!D184*1.12</f>
        <v>161.41708800000001</v>
      </c>
      <c r="E172" s="432"/>
      <c r="F172" s="432"/>
      <c r="G172" s="432"/>
      <c r="H172" s="432"/>
      <c r="I172" s="432"/>
      <c r="J172" s="432"/>
      <c r="K172" s="432"/>
      <c r="L172" s="432"/>
      <c r="N172" s="431">
        <f>+D172/'(2) Presupuesto de la Conexión'!D184</f>
        <v>1.1200000000000001</v>
      </c>
      <c r="T172" s="431">
        <v>104</v>
      </c>
      <c r="V172" s="431">
        <f>+IF(T172=D172,0,1)</f>
        <v>1</v>
      </c>
    </row>
    <row r="173" spans="2:28">
      <c r="B173" s="525" t="s">
        <v>261</v>
      </c>
      <c r="C173" s="526" t="s">
        <v>91</v>
      </c>
      <c r="D173" s="643">
        <f>+'(2) Presupuesto de la Conexión'!D185*1.12</f>
        <v>190.8648</v>
      </c>
      <c r="E173" s="432"/>
      <c r="F173" s="432"/>
      <c r="G173" s="432"/>
      <c r="H173" s="432"/>
      <c r="I173" s="432"/>
      <c r="J173" s="432"/>
      <c r="K173" s="432"/>
      <c r="L173" s="432"/>
      <c r="N173" s="431">
        <f>+D173/'(2) Presupuesto de la Conexión'!D185</f>
        <v>1.1200000000000001</v>
      </c>
      <c r="T173" s="431">
        <v>168</v>
      </c>
      <c r="V173" s="431">
        <f>+IF(T173=D173,0,1)</f>
        <v>1</v>
      </c>
    </row>
    <row r="174" spans="2:28">
      <c r="B174" s="525" t="s">
        <v>262</v>
      </c>
      <c r="C174" s="526" t="s">
        <v>91</v>
      </c>
      <c r="D174" s="643">
        <f>+'(2) Presupuesto de la Conexión'!D186*1.12</f>
        <v>311.927616</v>
      </c>
      <c r="E174" s="432"/>
      <c r="F174" s="432"/>
      <c r="G174" s="432"/>
      <c r="H174" s="432"/>
      <c r="I174" s="432"/>
      <c r="J174" s="432"/>
      <c r="K174" s="432"/>
      <c r="L174" s="432"/>
      <c r="N174" s="431">
        <f>+D174/'(2) Presupuesto de la Conexión'!D186</f>
        <v>1.1200000000000001</v>
      </c>
      <c r="T174" s="431">
        <v>205</v>
      </c>
      <c r="V174" s="431">
        <f>+IF(T174=D174,0,1)</f>
        <v>1</v>
      </c>
    </row>
    <row r="175" spans="2:28">
      <c r="B175" s="525" t="s">
        <v>95</v>
      </c>
      <c r="C175" s="526" t="s">
        <v>91</v>
      </c>
      <c r="D175" s="643">
        <f>+'(2) Presupuesto de la Conexión'!D187*1.12</f>
        <v>158.14512000000002</v>
      </c>
      <c r="E175" s="432"/>
      <c r="F175" s="432"/>
      <c r="G175" s="432"/>
      <c r="H175" s="432"/>
      <c r="I175" s="432"/>
      <c r="J175" s="432"/>
      <c r="K175" s="432"/>
      <c r="L175" s="432"/>
      <c r="N175" s="431">
        <f>+D175/'(2) Presupuesto de la Conexión'!D187</f>
        <v>1.1200000000000001</v>
      </c>
      <c r="T175" s="431">
        <v>145</v>
      </c>
      <c r="V175" s="431">
        <f>+IF(T175=D175,0,1)</f>
        <v>1</v>
      </c>
    </row>
    <row r="176" spans="2:28">
      <c r="B176" s="525" t="s">
        <v>96</v>
      </c>
      <c r="C176" s="526" t="s">
        <v>91</v>
      </c>
      <c r="D176" s="643">
        <f>+'(2) Presupuesto de la Conexión'!D188*1.12</f>
        <v>164.68905600000002</v>
      </c>
      <c r="E176" s="432"/>
      <c r="F176" s="432"/>
      <c r="G176" s="432"/>
      <c r="H176" s="432"/>
      <c r="I176" s="432"/>
      <c r="J176" s="432"/>
      <c r="K176" s="432"/>
      <c r="L176" s="432"/>
      <c r="N176" s="431">
        <f>+D176/'(2) Presupuesto de la Conexión'!D188</f>
        <v>1.1200000000000001</v>
      </c>
      <c r="T176" s="431">
        <v>206</v>
      </c>
      <c r="V176" s="431">
        <f>+IF(T176=D176,0,1)</f>
        <v>1</v>
      </c>
      <c r="W176" s="467">
        <f>+SUM(V172:V176)</f>
        <v>5</v>
      </c>
      <c r="X176" s="431" t="b">
        <f>+IF(W176=0,"ok")</f>
        <v>0</v>
      </c>
    </row>
    <row r="177" spans="2:12">
      <c r="B177" s="432"/>
      <c r="C177" s="432"/>
      <c r="D177" s="432"/>
      <c r="E177" s="432"/>
      <c r="F177" s="432"/>
      <c r="G177" s="432"/>
      <c r="H177" s="432"/>
      <c r="I177" s="432"/>
      <c r="J177" s="432"/>
      <c r="K177" s="432"/>
      <c r="L177" s="432"/>
    </row>
  </sheetData>
  <pageMargins left="0.74803149606299213" right="0.74803149606299213" top="0.98425196850393704" bottom="0.98425196850393704" header="0.39370078740157483" footer="0.39370078740157483"/>
  <pageSetup paperSize="9" scale="42" fitToHeight="0" orientation="portrait" r:id="rId1"/>
  <headerFooter alignWithMargins="0">
    <oddFooter>Página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pageSetUpPr fitToPage="1"/>
  </sheetPr>
  <dimension ref="B2:Z132"/>
  <sheetViews>
    <sheetView topLeftCell="A3" zoomScale="80" zoomScaleNormal="80" workbookViewId="0">
      <selection activeCell="D176" sqref="D176"/>
    </sheetView>
  </sheetViews>
  <sheetFormatPr baseColWidth="10" defaultRowHeight="12.75"/>
  <cols>
    <col min="1" max="1" width="11.42578125" style="244"/>
    <col min="2" max="2" width="11" style="244" customWidth="1"/>
    <col min="3" max="4" width="8.140625" style="244" customWidth="1"/>
    <col min="5" max="5" width="23.5703125" style="244" customWidth="1"/>
    <col min="6" max="6" width="24" style="244" customWidth="1"/>
    <col min="7" max="7" width="11.85546875" style="244" customWidth="1"/>
    <col min="8" max="8" width="12.85546875" style="244" customWidth="1"/>
    <col min="9" max="12" width="11" style="244" customWidth="1"/>
    <col min="13" max="245" width="11.42578125" style="244"/>
    <col min="246" max="246" width="8.85546875" style="244" customWidth="1"/>
    <col min="247" max="247" width="13.5703125" style="244" customWidth="1"/>
    <col min="248" max="248" width="6.7109375" style="244" customWidth="1"/>
    <col min="249" max="249" width="8.140625" style="244" customWidth="1"/>
    <col min="250" max="250" width="9.7109375" style="244" customWidth="1"/>
    <col min="251" max="256" width="8.5703125" style="244" customWidth="1"/>
    <col min="257" max="257" width="7.140625" style="244" customWidth="1"/>
    <col min="258" max="259" width="8.140625" style="244" customWidth="1"/>
    <col min="260" max="260" width="11" style="244" customWidth="1"/>
    <col min="261" max="261" width="21.28515625" style="244" customWidth="1"/>
    <col min="262" max="262" width="13.5703125" style="244" customWidth="1"/>
    <col min="263" max="268" width="11" style="244" customWidth="1"/>
    <col min="269" max="501" width="11.42578125" style="244"/>
    <col min="502" max="502" width="8.85546875" style="244" customWidth="1"/>
    <col min="503" max="503" width="13.5703125" style="244" customWidth="1"/>
    <col min="504" max="504" width="6.7109375" style="244" customWidth="1"/>
    <col min="505" max="505" width="8.140625" style="244" customWidth="1"/>
    <col min="506" max="506" width="9.7109375" style="244" customWidth="1"/>
    <col min="507" max="512" width="8.5703125" style="244" customWidth="1"/>
    <col min="513" max="513" width="7.140625" style="244" customWidth="1"/>
    <col min="514" max="515" width="8.140625" style="244" customWidth="1"/>
    <col min="516" max="516" width="11" style="244" customWidth="1"/>
    <col min="517" max="517" width="21.28515625" style="244" customWidth="1"/>
    <col min="518" max="518" width="13.5703125" style="244" customWidth="1"/>
    <col min="519" max="524" width="11" style="244" customWidth="1"/>
    <col min="525" max="757" width="11.42578125" style="244"/>
    <col min="758" max="758" width="8.85546875" style="244" customWidth="1"/>
    <col min="759" max="759" width="13.5703125" style="244" customWidth="1"/>
    <col min="760" max="760" width="6.7109375" style="244" customWidth="1"/>
    <col min="761" max="761" width="8.140625" style="244" customWidth="1"/>
    <col min="762" max="762" width="9.7109375" style="244" customWidth="1"/>
    <col min="763" max="768" width="8.5703125" style="244" customWidth="1"/>
    <col min="769" max="769" width="7.140625" style="244" customWidth="1"/>
    <col min="770" max="771" width="8.140625" style="244" customWidth="1"/>
    <col min="772" max="772" width="11" style="244" customWidth="1"/>
    <col min="773" max="773" width="21.28515625" style="244" customWidth="1"/>
    <col min="774" max="774" width="13.5703125" style="244" customWidth="1"/>
    <col min="775" max="780" width="11" style="244" customWidth="1"/>
    <col min="781" max="1013" width="11.42578125" style="244"/>
    <col min="1014" max="1014" width="8.85546875" style="244" customWidth="1"/>
    <col min="1015" max="1015" width="13.5703125" style="244" customWidth="1"/>
    <col min="1016" max="1016" width="6.7109375" style="244" customWidth="1"/>
    <col min="1017" max="1017" width="8.140625" style="244" customWidth="1"/>
    <col min="1018" max="1018" width="9.7109375" style="244" customWidth="1"/>
    <col min="1019" max="1024" width="8.5703125" style="244" customWidth="1"/>
    <col min="1025" max="1025" width="7.140625" style="244" customWidth="1"/>
    <col min="1026" max="1027" width="8.140625" style="244" customWidth="1"/>
    <col min="1028" max="1028" width="11" style="244" customWidth="1"/>
    <col min="1029" max="1029" width="21.28515625" style="244" customWidth="1"/>
    <col min="1030" max="1030" width="13.5703125" style="244" customWidth="1"/>
    <col min="1031" max="1036" width="11" style="244" customWidth="1"/>
    <col min="1037" max="1269" width="11.42578125" style="244"/>
    <col min="1270" max="1270" width="8.85546875" style="244" customWidth="1"/>
    <col min="1271" max="1271" width="13.5703125" style="244" customWidth="1"/>
    <col min="1272" max="1272" width="6.7109375" style="244" customWidth="1"/>
    <col min="1273" max="1273" width="8.140625" style="244" customWidth="1"/>
    <col min="1274" max="1274" width="9.7109375" style="244" customWidth="1"/>
    <col min="1275" max="1280" width="8.5703125" style="244" customWidth="1"/>
    <col min="1281" max="1281" width="7.140625" style="244" customWidth="1"/>
    <col min="1282" max="1283" width="8.140625" style="244" customWidth="1"/>
    <col min="1284" max="1284" width="11" style="244" customWidth="1"/>
    <col min="1285" max="1285" width="21.28515625" style="244" customWidth="1"/>
    <col min="1286" max="1286" width="13.5703125" style="244" customWidth="1"/>
    <col min="1287" max="1292" width="11" style="244" customWidth="1"/>
    <col min="1293" max="1525" width="11.42578125" style="244"/>
    <col min="1526" max="1526" width="8.85546875" style="244" customWidth="1"/>
    <col min="1527" max="1527" width="13.5703125" style="244" customWidth="1"/>
    <col min="1528" max="1528" width="6.7109375" style="244" customWidth="1"/>
    <col min="1529" max="1529" width="8.140625" style="244" customWidth="1"/>
    <col min="1530" max="1530" width="9.7109375" style="244" customWidth="1"/>
    <col min="1531" max="1536" width="8.5703125" style="244" customWidth="1"/>
    <col min="1537" max="1537" width="7.140625" style="244" customWidth="1"/>
    <col min="1538" max="1539" width="8.140625" style="244" customWidth="1"/>
    <col min="1540" max="1540" width="11" style="244" customWidth="1"/>
    <col min="1541" max="1541" width="21.28515625" style="244" customWidth="1"/>
    <col min="1542" max="1542" width="13.5703125" style="244" customWidth="1"/>
    <col min="1543" max="1548" width="11" style="244" customWidth="1"/>
    <col min="1549" max="1781" width="11.42578125" style="244"/>
    <col min="1782" max="1782" width="8.85546875" style="244" customWidth="1"/>
    <col min="1783" max="1783" width="13.5703125" style="244" customWidth="1"/>
    <col min="1784" max="1784" width="6.7109375" style="244" customWidth="1"/>
    <col min="1785" max="1785" width="8.140625" style="244" customWidth="1"/>
    <col min="1786" max="1786" width="9.7109375" style="244" customWidth="1"/>
    <col min="1787" max="1792" width="8.5703125" style="244" customWidth="1"/>
    <col min="1793" max="1793" width="7.140625" style="244" customWidth="1"/>
    <col min="1794" max="1795" width="8.140625" style="244" customWidth="1"/>
    <col min="1796" max="1796" width="11" style="244" customWidth="1"/>
    <col min="1797" max="1797" width="21.28515625" style="244" customWidth="1"/>
    <col min="1798" max="1798" width="13.5703125" style="244" customWidth="1"/>
    <col min="1799" max="1804" width="11" style="244" customWidth="1"/>
    <col min="1805" max="2037" width="11.42578125" style="244"/>
    <col min="2038" max="2038" width="8.85546875" style="244" customWidth="1"/>
    <col min="2039" max="2039" width="13.5703125" style="244" customWidth="1"/>
    <col min="2040" max="2040" width="6.7109375" style="244" customWidth="1"/>
    <col min="2041" max="2041" width="8.140625" style="244" customWidth="1"/>
    <col min="2042" max="2042" width="9.7109375" style="244" customWidth="1"/>
    <col min="2043" max="2048" width="8.5703125" style="244" customWidth="1"/>
    <col min="2049" max="2049" width="7.140625" style="244" customWidth="1"/>
    <col min="2050" max="2051" width="8.140625" style="244" customWidth="1"/>
    <col min="2052" max="2052" width="11" style="244" customWidth="1"/>
    <col min="2053" max="2053" width="21.28515625" style="244" customWidth="1"/>
    <col min="2054" max="2054" width="13.5703125" style="244" customWidth="1"/>
    <col min="2055" max="2060" width="11" style="244" customWidth="1"/>
    <col min="2061" max="2293" width="11.42578125" style="244"/>
    <col min="2294" max="2294" width="8.85546875" style="244" customWidth="1"/>
    <col min="2295" max="2295" width="13.5703125" style="244" customWidth="1"/>
    <col min="2296" max="2296" width="6.7109375" style="244" customWidth="1"/>
    <col min="2297" max="2297" width="8.140625" style="244" customWidth="1"/>
    <col min="2298" max="2298" width="9.7109375" style="244" customWidth="1"/>
    <col min="2299" max="2304" width="8.5703125" style="244" customWidth="1"/>
    <col min="2305" max="2305" width="7.140625" style="244" customWidth="1"/>
    <col min="2306" max="2307" width="8.140625" style="244" customWidth="1"/>
    <col min="2308" max="2308" width="11" style="244" customWidth="1"/>
    <col min="2309" max="2309" width="21.28515625" style="244" customWidth="1"/>
    <col min="2310" max="2310" width="13.5703125" style="244" customWidth="1"/>
    <col min="2311" max="2316" width="11" style="244" customWidth="1"/>
    <col min="2317" max="2549" width="11.42578125" style="244"/>
    <col min="2550" max="2550" width="8.85546875" style="244" customWidth="1"/>
    <col min="2551" max="2551" width="13.5703125" style="244" customWidth="1"/>
    <col min="2552" max="2552" width="6.7109375" style="244" customWidth="1"/>
    <col min="2553" max="2553" width="8.140625" style="244" customWidth="1"/>
    <col min="2554" max="2554" width="9.7109375" style="244" customWidth="1"/>
    <col min="2555" max="2560" width="8.5703125" style="244" customWidth="1"/>
    <col min="2561" max="2561" width="7.140625" style="244" customWidth="1"/>
    <col min="2562" max="2563" width="8.140625" style="244" customWidth="1"/>
    <col min="2564" max="2564" width="11" style="244" customWidth="1"/>
    <col min="2565" max="2565" width="21.28515625" style="244" customWidth="1"/>
    <col min="2566" max="2566" width="13.5703125" style="244" customWidth="1"/>
    <col min="2567" max="2572" width="11" style="244" customWidth="1"/>
    <col min="2573" max="2805" width="11.42578125" style="244"/>
    <col min="2806" max="2806" width="8.85546875" style="244" customWidth="1"/>
    <col min="2807" max="2807" width="13.5703125" style="244" customWidth="1"/>
    <col min="2808" max="2808" width="6.7109375" style="244" customWidth="1"/>
    <col min="2809" max="2809" width="8.140625" style="244" customWidth="1"/>
    <col min="2810" max="2810" width="9.7109375" style="244" customWidth="1"/>
    <col min="2811" max="2816" width="8.5703125" style="244" customWidth="1"/>
    <col min="2817" max="2817" width="7.140625" style="244" customWidth="1"/>
    <col min="2818" max="2819" width="8.140625" style="244" customWidth="1"/>
    <col min="2820" max="2820" width="11" style="244" customWidth="1"/>
    <col min="2821" max="2821" width="21.28515625" style="244" customWidth="1"/>
    <col min="2822" max="2822" width="13.5703125" style="244" customWidth="1"/>
    <col min="2823" max="2828" width="11" style="244" customWidth="1"/>
    <col min="2829" max="3061" width="11.42578125" style="244"/>
    <col min="3062" max="3062" width="8.85546875" style="244" customWidth="1"/>
    <col min="3063" max="3063" width="13.5703125" style="244" customWidth="1"/>
    <col min="3064" max="3064" width="6.7109375" style="244" customWidth="1"/>
    <col min="3065" max="3065" width="8.140625" style="244" customWidth="1"/>
    <col min="3066" max="3066" width="9.7109375" style="244" customWidth="1"/>
    <col min="3067" max="3072" width="8.5703125" style="244" customWidth="1"/>
    <col min="3073" max="3073" width="7.140625" style="244" customWidth="1"/>
    <col min="3074" max="3075" width="8.140625" style="244" customWidth="1"/>
    <col min="3076" max="3076" width="11" style="244" customWidth="1"/>
    <col min="3077" max="3077" width="21.28515625" style="244" customWidth="1"/>
    <col min="3078" max="3078" width="13.5703125" style="244" customWidth="1"/>
    <col min="3079" max="3084" width="11" style="244" customWidth="1"/>
    <col min="3085" max="3317" width="11.42578125" style="244"/>
    <col min="3318" max="3318" width="8.85546875" style="244" customWidth="1"/>
    <col min="3319" max="3319" width="13.5703125" style="244" customWidth="1"/>
    <col min="3320" max="3320" width="6.7109375" style="244" customWidth="1"/>
    <col min="3321" max="3321" width="8.140625" style="244" customWidth="1"/>
    <col min="3322" max="3322" width="9.7109375" style="244" customWidth="1"/>
    <col min="3323" max="3328" width="8.5703125" style="244" customWidth="1"/>
    <col min="3329" max="3329" width="7.140625" style="244" customWidth="1"/>
    <col min="3330" max="3331" width="8.140625" style="244" customWidth="1"/>
    <col min="3332" max="3332" width="11" style="244" customWidth="1"/>
    <col min="3333" max="3333" width="21.28515625" style="244" customWidth="1"/>
    <col min="3334" max="3334" width="13.5703125" style="244" customWidth="1"/>
    <col min="3335" max="3340" width="11" style="244" customWidth="1"/>
    <col min="3341" max="3573" width="11.42578125" style="244"/>
    <col min="3574" max="3574" width="8.85546875" style="244" customWidth="1"/>
    <col min="3575" max="3575" width="13.5703125" style="244" customWidth="1"/>
    <col min="3576" max="3576" width="6.7109375" style="244" customWidth="1"/>
    <col min="3577" max="3577" width="8.140625" style="244" customWidth="1"/>
    <col min="3578" max="3578" width="9.7109375" style="244" customWidth="1"/>
    <col min="3579" max="3584" width="8.5703125" style="244" customWidth="1"/>
    <col min="3585" max="3585" width="7.140625" style="244" customWidth="1"/>
    <col min="3586" max="3587" width="8.140625" style="244" customWidth="1"/>
    <col min="3588" max="3588" width="11" style="244" customWidth="1"/>
    <col min="3589" max="3589" width="21.28515625" style="244" customWidth="1"/>
    <col min="3590" max="3590" width="13.5703125" style="244" customWidth="1"/>
    <col min="3591" max="3596" width="11" style="244" customWidth="1"/>
    <col min="3597" max="3829" width="11.42578125" style="244"/>
    <col min="3830" max="3830" width="8.85546875" style="244" customWidth="1"/>
    <col min="3831" max="3831" width="13.5703125" style="244" customWidth="1"/>
    <col min="3832" max="3832" width="6.7109375" style="244" customWidth="1"/>
    <col min="3833" max="3833" width="8.140625" style="244" customWidth="1"/>
    <col min="3834" max="3834" width="9.7109375" style="244" customWidth="1"/>
    <col min="3835" max="3840" width="8.5703125" style="244" customWidth="1"/>
    <col min="3841" max="3841" width="7.140625" style="244" customWidth="1"/>
    <col min="3842" max="3843" width="8.140625" style="244" customWidth="1"/>
    <col min="3844" max="3844" width="11" style="244" customWidth="1"/>
    <col min="3845" max="3845" width="21.28515625" style="244" customWidth="1"/>
    <col min="3846" max="3846" width="13.5703125" style="244" customWidth="1"/>
    <col min="3847" max="3852" width="11" style="244" customWidth="1"/>
    <col min="3853" max="4085" width="11.42578125" style="244"/>
    <col min="4086" max="4086" width="8.85546875" style="244" customWidth="1"/>
    <col min="4087" max="4087" width="13.5703125" style="244" customWidth="1"/>
    <col min="4088" max="4088" width="6.7109375" style="244" customWidth="1"/>
    <col min="4089" max="4089" width="8.140625" style="244" customWidth="1"/>
    <col min="4090" max="4090" width="9.7109375" style="244" customWidth="1"/>
    <col min="4091" max="4096" width="8.5703125" style="244" customWidth="1"/>
    <col min="4097" max="4097" width="7.140625" style="244" customWidth="1"/>
    <col min="4098" max="4099" width="8.140625" style="244" customWidth="1"/>
    <col min="4100" max="4100" width="11" style="244" customWidth="1"/>
    <col min="4101" max="4101" width="21.28515625" style="244" customWidth="1"/>
    <col min="4102" max="4102" width="13.5703125" style="244" customWidth="1"/>
    <col min="4103" max="4108" width="11" style="244" customWidth="1"/>
    <col min="4109" max="4341" width="11.42578125" style="244"/>
    <col min="4342" max="4342" width="8.85546875" style="244" customWidth="1"/>
    <col min="4343" max="4343" width="13.5703125" style="244" customWidth="1"/>
    <col min="4344" max="4344" width="6.7109375" style="244" customWidth="1"/>
    <col min="4345" max="4345" width="8.140625" style="244" customWidth="1"/>
    <col min="4346" max="4346" width="9.7109375" style="244" customWidth="1"/>
    <col min="4347" max="4352" width="8.5703125" style="244" customWidth="1"/>
    <col min="4353" max="4353" width="7.140625" style="244" customWidth="1"/>
    <col min="4354" max="4355" width="8.140625" style="244" customWidth="1"/>
    <col min="4356" max="4356" width="11" style="244" customWidth="1"/>
    <col min="4357" max="4357" width="21.28515625" style="244" customWidth="1"/>
    <col min="4358" max="4358" width="13.5703125" style="244" customWidth="1"/>
    <col min="4359" max="4364" width="11" style="244" customWidth="1"/>
    <col min="4365" max="4597" width="11.42578125" style="244"/>
    <col min="4598" max="4598" width="8.85546875" style="244" customWidth="1"/>
    <col min="4599" max="4599" width="13.5703125" style="244" customWidth="1"/>
    <col min="4600" max="4600" width="6.7109375" style="244" customWidth="1"/>
    <col min="4601" max="4601" width="8.140625" style="244" customWidth="1"/>
    <col min="4602" max="4602" width="9.7109375" style="244" customWidth="1"/>
    <col min="4603" max="4608" width="8.5703125" style="244" customWidth="1"/>
    <col min="4609" max="4609" width="7.140625" style="244" customWidth="1"/>
    <col min="4610" max="4611" width="8.140625" style="244" customWidth="1"/>
    <col min="4612" max="4612" width="11" style="244" customWidth="1"/>
    <col min="4613" max="4613" width="21.28515625" style="244" customWidth="1"/>
    <col min="4614" max="4614" width="13.5703125" style="244" customWidth="1"/>
    <col min="4615" max="4620" width="11" style="244" customWidth="1"/>
    <col min="4621" max="4853" width="11.42578125" style="244"/>
    <col min="4854" max="4854" width="8.85546875" style="244" customWidth="1"/>
    <col min="4855" max="4855" width="13.5703125" style="244" customWidth="1"/>
    <col min="4856" max="4856" width="6.7109375" style="244" customWidth="1"/>
    <col min="4857" max="4857" width="8.140625" style="244" customWidth="1"/>
    <col min="4858" max="4858" width="9.7109375" style="244" customWidth="1"/>
    <col min="4859" max="4864" width="8.5703125" style="244" customWidth="1"/>
    <col min="4865" max="4865" width="7.140625" style="244" customWidth="1"/>
    <col min="4866" max="4867" width="8.140625" style="244" customWidth="1"/>
    <col min="4868" max="4868" width="11" style="244" customWidth="1"/>
    <col min="4869" max="4869" width="21.28515625" style="244" customWidth="1"/>
    <col min="4870" max="4870" width="13.5703125" style="244" customWidth="1"/>
    <col min="4871" max="4876" width="11" style="244" customWidth="1"/>
    <col min="4877" max="5109" width="11.42578125" style="244"/>
    <col min="5110" max="5110" width="8.85546875" style="244" customWidth="1"/>
    <col min="5111" max="5111" width="13.5703125" style="244" customWidth="1"/>
    <col min="5112" max="5112" width="6.7109375" style="244" customWidth="1"/>
    <col min="5113" max="5113" width="8.140625" style="244" customWidth="1"/>
    <col min="5114" max="5114" width="9.7109375" style="244" customWidth="1"/>
    <col min="5115" max="5120" width="8.5703125" style="244" customWidth="1"/>
    <col min="5121" max="5121" width="7.140625" style="244" customWidth="1"/>
    <col min="5122" max="5123" width="8.140625" style="244" customWidth="1"/>
    <col min="5124" max="5124" width="11" style="244" customWidth="1"/>
    <col min="5125" max="5125" width="21.28515625" style="244" customWidth="1"/>
    <col min="5126" max="5126" width="13.5703125" style="244" customWidth="1"/>
    <col min="5127" max="5132" width="11" style="244" customWidth="1"/>
    <col min="5133" max="5365" width="11.42578125" style="244"/>
    <col min="5366" max="5366" width="8.85546875" style="244" customWidth="1"/>
    <col min="5367" max="5367" width="13.5703125" style="244" customWidth="1"/>
    <col min="5368" max="5368" width="6.7109375" style="244" customWidth="1"/>
    <col min="5369" max="5369" width="8.140625" style="244" customWidth="1"/>
    <col min="5370" max="5370" width="9.7109375" style="244" customWidth="1"/>
    <col min="5371" max="5376" width="8.5703125" style="244" customWidth="1"/>
    <col min="5377" max="5377" width="7.140625" style="244" customWidth="1"/>
    <col min="5378" max="5379" width="8.140625" style="244" customWidth="1"/>
    <col min="5380" max="5380" width="11" style="244" customWidth="1"/>
    <col min="5381" max="5381" width="21.28515625" style="244" customWidth="1"/>
    <col min="5382" max="5382" width="13.5703125" style="244" customWidth="1"/>
    <col min="5383" max="5388" width="11" style="244" customWidth="1"/>
    <col min="5389" max="5621" width="11.42578125" style="244"/>
    <col min="5622" max="5622" width="8.85546875" style="244" customWidth="1"/>
    <col min="5623" max="5623" width="13.5703125" style="244" customWidth="1"/>
    <col min="5624" max="5624" width="6.7109375" style="244" customWidth="1"/>
    <col min="5625" max="5625" width="8.140625" style="244" customWidth="1"/>
    <col min="5626" max="5626" width="9.7109375" style="244" customWidth="1"/>
    <col min="5627" max="5632" width="8.5703125" style="244" customWidth="1"/>
    <col min="5633" max="5633" width="7.140625" style="244" customWidth="1"/>
    <col min="5634" max="5635" width="8.140625" style="244" customWidth="1"/>
    <col min="5636" max="5636" width="11" style="244" customWidth="1"/>
    <col min="5637" max="5637" width="21.28515625" style="244" customWidth="1"/>
    <col min="5638" max="5638" width="13.5703125" style="244" customWidth="1"/>
    <col min="5639" max="5644" width="11" style="244" customWidth="1"/>
    <col min="5645" max="5877" width="11.42578125" style="244"/>
    <col min="5878" max="5878" width="8.85546875" style="244" customWidth="1"/>
    <col min="5879" max="5879" width="13.5703125" style="244" customWidth="1"/>
    <col min="5880" max="5880" width="6.7109375" style="244" customWidth="1"/>
    <col min="5881" max="5881" width="8.140625" style="244" customWidth="1"/>
    <col min="5882" max="5882" width="9.7109375" style="244" customWidth="1"/>
    <col min="5883" max="5888" width="8.5703125" style="244" customWidth="1"/>
    <col min="5889" max="5889" width="7.140625" style="244" customWidth="1"/>
    <col min="5890" max="5891" width="8.140625" style="244" customWidth="1"/>
    <col min="5892" max="5892" width="11" style="244" customWidth="1"/>
    <col min="5893" max="5893" width="21.28515625" style="244" customWidth="1"/>
    <col min="5894" max="5894" width="13.5703125" style="244" customWidth="1"/>
    <col min="5895" max="5900" width="11" style="244" customWidth="1"/>
    <col min="5901" max="6133" width="11.42578125" style="244"/>
    <col min="6134" max="6134" width="8.85546875" style="244" customWidth="1"/>
    <col min="6135" max="6135" width="13.5703125" style="244" customWidth="1"/>
    <col min="6136" max="6136" width="6.7109375" style="244" customWidth="1"/>
    <col min="6137" max="6137" width="8.140625" style="244" customWidth="1"/>
    <col min="6138" max="6138" width="9.7109375" style="244" customWidth="1"/>
    <col min="6139" max="6144" width="8.5703125" style="244" customWidth="1"/>
    <col min="6145" max="6145" width="7.140625" style="244" customWidth="1"/>
    <col min="6146" max="6147" width="8.140625" style="244" customWidth="1"/>
    <col min="6148" max="6148" width="11" style="244" customWidth="1"/>
    <col min="6149" max="6149" width="21.28515625" style="244" customWidth="1"/>
    <col min="6150" max="6150" width="13.5703125" style="244" customWidth="1"/>
    <col min="6151" max="6156" width="11" style="244" customWidth="1"/>
    <col min="6157" max="6389" width="11.42578125" style="244"/>
    <col min="6390" max="6390" width="8.85546875" style="244" customWidth="1"/>
    <col min="6391" max="6391" width="13.5703125" style="244" customWidth="1"/>
    <col min="6392" max="6392" width="6.7109375" style="244" customWidth="1"/>
    <col min="6393" max="6393" width="8.140625" style="244" customWidth="1"/>
    <col min="6394" max="6394" width="9.7109375" style="244" customWidth="1"/>
    <col min="6395" max="6400" width="8.5703125" style="244" customWidth="1"/>
    <col min="6401" max="6401" width="7.140625" style="244" customWidth="1"/>
    <col min="6402" max="6403" width="8.140625" style="244" customWidth="1"/>
    <col min="6404" max="6404" width="11" style="244" customWidth="1"/>
    <col min="6405" max="6405" width="21.28515625" style="244" customWidth="1"/>
    <col min="6406" max="6406" width="13.5703125" style="244" customWidth="1"/>
    <col min="6407" max="6412" width="11" style="244" customWidth="1"/>
    <col min="6413" max="6645" width="11.42578125" style="244"/>
    <col min="6646" max="6646" width="8.85546875" style="244" customWidth="1"/>
    <col min="6647" max="6647" width="13.5703125" style="244" customWidth="1"/>
    <col min="6648" max="6648" width="6.7109375" style="244" customWidth="1"/>
    <col min="6649" max="6649" width="8.140625" style="244" customWidth="1"/>
    <col min="6650" max="6650" width="9.7109375" style="244" customWidth="1"/>
    <col min="6651" max="6656" width="8.5703125" style="244" customWidth="1"/>
    <col min="6657" max="6657" width="7.140625" style="244" customWidth="1"/>
    <col min="6658" max="6659" width="8.140625" style="244" customWidth="1"/>
    <col min="6660" max="6660" width="11" style="244" customWidth="1"/>
    <col min="6661" max="6661" width="21.28515625" style="244" customWidth="1"/>
    <col min="6662" max="6662" width="13.5703125" style="244" customWidth="1"/>
    <col min="6663" max="6668" width="11" style="244" customWidth="1"/>
    <col min="6669" max="6901" width="11.42578125" style="244"/>
    <col min="6902" max="6902" width="8.85546875" style="244" customWidth="1"/>
    <col min="6903" max="6903" width="13.5703125" style="244" customWidth="1"/>
    <col min="6904" max="6904" width="6.7109375" style="244" customWidth="1"/>
    <col min="6905" max="6905" width="8.140625" style="244" customWidth="1"/>
    <col min="6906" max="6906" width="9.7109375" style="244" customWidth="1"/>
    <col min="6907" max="6912" width="8.5703125" style="244" customWidth="1"/>
    <col min="6913" max="6913" width="7.140625" style="244" customWidth="1"/>
    <col min="6914" max="6915" width="8.140625" style="244" customWidth="1"/>
    <col min="6916" max="6916" width="11" style="244" customWidth="1"/>
    <col min="6917" max="6917" width="21.28515625" style="244" customWidth="1"/>
    <col min="6918" max="6918" width="13.5703125" style="244" customWidth="1"/>
    <col min="6919" max="6924" width="11" style="244" customWidth="1"/>
    <col min="6925" max="7157" width="11.42578125" style="244"/>
    <col min="7158" max="7158" width="8.85546875" style="244" customWidth="1"/>
    <col min="7159" max="7159" width="13.5703125" style="244" customWidth="1"/>
    <col min="7160" max="7160" width="6.7109375" style="244" customWidth="1"/>
    <col min="7161" max="7161" width="8.140625" style="244" customWidth="1"/>
    <col min="7162" max="7162" width="9.7109375" style="244" customWidth="1"/>
    <col min="7163" max="7168" width="8.5703125" style="244" customWidth="1"/>
    <col min="7169" max="7169" width="7.140625" style="244" customWidth="1"/>
    <col min="7170" max="7171" width="8.140625" style="244" customWidth="1"/>
    <col min="7172" max="7172" width="11" style="244" customWidth="1"/>
    <col min="7173" max="7173" width="21.28515625" style="244" customWidth="1"/>
    <col min="7174" max="7174" width="13.5703125" style="244" customWidth="1"/>
    <col min="7175" max="7180" width="11" style="244" customWidth="1"/>
    <col min="7181" max="7413" width="11.42578125" style="244"/>
    <col min="7414" max="7414" width="8.85546875" style="244" customWidth="1"/>
    <col min="7415" max="7415" width="13.5703125" style="244" customWidth="1"/>
    <col min="7416" max="7416" width="6.7109375" style="244" customWidth="1"/>
    <col min="7417" max="7417" width="8.140625" style="244" customWidth="1"/>
    <col min="7418" max="7418" width="9.7109375" style="244" customWidth="1"/>
    <col min="7419" max="7424" width="8.5703125" style="244" customWidth="1"/>
    <col min="7425" max="7425" width="7.140625" style="244" customWidth="1"/>
    <col min="7426" max="7427" width="8.140625" style="244" customWidth="1"/>
    <col min="7428" max="7428" width="11" style="244" customWidth="1"/>
    <col min="7429" max="7429" width="21.28515625" style="244" customWidth="1"/>
    <col min="7430" max="7430" width="13.5703125" style="244" customWidth="1"/>
    <col min="7431" max="7436" width="11" style="244" customWidth="1"/>
    <col min="7437" max="7669" width="11.42578125" style="244"/>
    <col min="7670" max="7670" width="8.85546875" style="244" customWidth="1"/>
    <col min="7671" max="7671" width="13.5703125" style="244" customWidth="1"/>
    <col min="7672" max="7672" width="6.7109375" style="244" customWidth="1"/>
    <col min="7673" max="7673" width="8.140625" style="244" customWidth="1"/>
    <col min="7674" max="7674" width="9.7109375" style="244" customWidth="1"/>
    <col min="7675" max="7680" width="8.5703125" style="244" customWidth="1"/>
    <col min="7681" max="7681" width="7.140625" style="244" customWidth="1"/>
    <col min="7682" max="7683" width="8.140625" style="244" customWidth="1"/>
    <col min="7684" max="7684" width="11" style="244" customWidth="1"/>
    <col min="7685" max="7685" width="21.28515625" style="244" customWidth="1"/>
    <col min="7686" max="7686" width="13.5703125" style="244" customWidth="1"/>
    <col min="7687" max="7692" width="11" style="244" customWidth="1"/>
    <col min="7693" max="7925" width="11.42578125" style="244"/>
    <col min="7926" max="7926" width="8.85546875" style="244" customWidth="1"/>
    <col min="7927" max="7927" width="13.5703125" style="244" customWidth="1"/>
    <col min="7928" max="7928" width="6.7109375" style="244" customWidth="1"/>
    <col min="7929" max="7929" width="8.140625" style="244" customWidth="1"/>
    <col min="7930" max="7930" width="9.7109375" style="244" customWidth="1"/>
    <col min="7931" max="7936" width="8.5703125" style="244" customWidth="1"/>
    <col min="7937" max="7937" width="7.140625" style="244" customWidth="1"/>
    <col min="7938" max="7939" width="8.140625" style="244" customWidth="1"/>
    <col min="7940" max="7940" width="11" style="244" customWidth="1"/>
    <col min="7941" max="7941" width="21.28515625" style="244" customWidth="1"/>
    <col min="7942" max="7942" width="13.5703125" style="244" customWidth="1"/>
    <col min="7943" max="7948" width="11" style="244" customWidth="1"/>
    <col min="7949" max="8181" width="11.42578125" style="244"/>
    <col min="8182" max="8182" width="8.85546875" style="244" customWidth="1"/>
    <col min="8183" max="8183" width="13.5703125" style="244" customWidth="1"/>
    <col min="8184" max="8184" width="6.7109375" style="244" customWidth="1"/>
    <col min="8185" max="8185" width="8.140625" style="244" customWidth="1"/>
    <col min="8186" max="8186" width="9.7109375" style="244" customWidth="1"/>
    <col min="8187" max="8192" width="8.5703125" style="244" customWidth="1"/>
    <col min="8193" max="8193" width="7.140625" style="244" customWidth="1"/>
    <col min="8194" max="8195" width="8.140625" style="244" customWidth="1"/>
    <col min="8196" max="8196" width="11" style="244" customWidth="1"/>
    <col min="8197" max="8197" width="21.28515625" style="244" customWidth="1"/>
    <col min="8198" max="8198" width="13.5703125" style="244" customWidth="1"/>
    <col min="8199" max="8204" width="11" style="244" customWidth="1"/>
    <col min="8205" max="8437" width="11.42578125" style="244"/>
    <col min="8438" max="8438" width="8.85546875" style="244" customWidth="1"/>
    <col min="8439" max="8439" width="13.5703125" style="244" customWidth="1"/>
    <col min="8440" max="8440" width="6.7109375" style="244" customWidth="1"/>
    <col min="8441" max="8441" width="8.140625" style="244" customWidth="1"/>
    <col min="8442" max="8442" width="9.7109375" style="244" customWidth="1"/>
    <col min="8443" max="8448" width="8.5703125" style="244" customWidth="1"/>
    <col min="8449" max="8449" width="7.140625" style="244" customWidth="1"/>
    <col min="8450" max="8451" width="8.140625" style="244" customWidth="1"/>
    <col min="8452" max="8452" width="11" style="244" customWidth="1"/>
    <col min="8453" max="8453" width="21.28515625" style="244" customWidth="1"/>
    <col min="8454" max="8454" width="13.5703125" style="244" customWidth="1"/>
    <col min="8455" max="8460" width="11" style="244" customWidth="1"/>
    <col min="8461" max="8693" width="11.42578125" style="244"/>
    <col min="8694" max="8694" width="8.85546875" style="244" customWidth="1"/>
    <col min="8695" max="8695" width="13.5703125" style="244" customWidth="1"/>
    <col min="8696" max="8696" width="6.7109375" style="244" customWidth="1"/>
    <col min="8697" max="8697" width="8.140625" style="244" customWidth="1"/>
    <col min="8698" max="8698" width="9.7109375" style="244" customWidth="1"/>
    <col min="8699" max="8704" width="8.5703125" style="244" customWidth="1"/>
    <col min="8705" max="8705" width="7.140625" style="244" customWidth="1"/>
    <col min="8706" max="8707" width="8.140625" style="244" customWidth="1"/>
    <col min="8708" max="8708" width="11" style="244" customWidth="1"/>
    <col min="8709" max="8709" width="21.28515625" style="244" customWidth="1"/>
    <col min="8710" max="8710" width="13.5703125" style="244" customWidth="1"/>
    <col min="8711" max="8716" width="11" style="244" customWidth="1"/>
    <col min="8717" max="8949" width="11.42578125" style="244"/>
    <col min="8950" max="8950" width="8.85546875" style="244" customWidth="1"/>
    <col min="8951" max="8951" width="13.5703125" style="244" customWidth="1"/>
    <col min="8952" max="8952" width="6.7109375" style="244" customWidth="1"/>
    <col min="8953" max="8953" width="8.140625" style="244" customWidth="1"/>
    <col min="8954" max="8954" width="9.7109375" style="244" customWidth="1"/>
    <col min="8955" max="8960" width="8.5703125" style="244" customWidth="1"/>
    <col min="8961" max="8961" width="7.140625" style="244" customWidth="1"/>
    <col min="8962" max="8963" width="8.140625" style="244" customWidth="1"/>
    <col min="8964" max="8964" width="11" style="244" customWidth="1"/>
    <col min="8965" max="8965" width="21.28515625" style="244" customWidth="1"/>
    <col min="8966" max="8966" width="13.5703125" style="244" customWidth="1"/>
    <col min="8967" max="8972" width="11" style="244" customWidth="1"/>
    <col min="8973" max="9205" width="11.42578125" style="244"/>
    <col min="9206" max="9206" width="8.85546875" style="244" customWidth="1"/>
    <col min="9207" max="9207" width="13.5703125" style="244" customWidth="1"/>
    <col min="9208" max="9208" width="6.7109375" style="244" customWidth="1"/>
    <col min="9209" max="9209" width="8.140625" style="244" customWidth="1"/>
    <col min="9210" max="9210" width="9.7109375" style="244" customWidth="1"/>
    <col min="9211" max="9216" width="8.5703125" style="244" customWidth="1"/>
    <col min="9217" max="9217" width="7.140625" style="244" customWidth="1"/>
    <col min="9218" max="9219" width="8.140625" style="244" customWidth="1"/>
    <col min="9220" max="9220" width="11" style="244" customWidth="1"/>
    <col min="9221" max="9221" width="21.28515625" style="244" customWidth="1"/>
    <col min="9222" max="9222" width="13.5703125" style="244" customWidth="1"/>
    <col min="9223" max="9228" width="11" style="244" customWidth="1"/>
    <col min="9229" max="9461" width="11.42578125" style="244"/>
    <col min="9462" max="9462" width="8.85546875" style="244" customWidth="1"/>
    <col min="9463" max="9463" width="13.5703125" style="244" customWidth="1"/>
    <col min="9464" max="9464" width="6.7109375" style="244" customWidth="1"/>
    <col min="9465" max="9465" width="8.140625" style="244" customWidth="1"/>
    <col min="9466" max="9466" width="9.7109375" style="244" customWidth="1"/>
    <col min="9467" max="9472" width="8.5703125" style="244" customWidth="1"/>
    <col min="9473" max="9473" width="7.140625" style="244" customWidth="1"/>
    <col min="9474" max="9475" width="8.140625" style="244" customWidth="1"/>
    <col min="9476" max="9476" width="11" style="244" customWidth="1"/>
    <col min="9477" max="9477" width="21.28515625" style="244" customWidth="1"/>
    <col min="9478" max="9478" width="13.5703125" style="244" customWidth="1"/>
    <col min="9479" max="9484" width="11" style="244" customWidth="1"/>
    <col min="9485" max="9717" width="11.42578125" style="244"/>
    <col min="9718" max="9718" width="8.85546875" style="244" customWidth="1"/>
    <col min="9719" max="9719" width="13.5703125" style="244" customWidth="1"/>
    <col min="9720" max="9720" width="6.7109375" style="244" customWidth="1"/>
    <col min="9721" max="9721" width="8.140625" style="244" customWidth="1"/>
    <col min="9722" max="9722" width="9.7109375" style="244" customWidth="1"/>
    <col min="9723" max="9728" width="8.5703125" style="244" customWidth="1"/>
    <col min="9729" max="9729" width="7.140625" style="244" customWidth="1"/>
    <col min="9730" max="9731" width="8.140625" style="244" customWidth="1"/>
    <col min="9732" max="9732" width="11" style="244" customWidth="1"/>
    <col min="9733" max="9733" width="21.28515625" style="244" customWidth="1"/>
    <col min="9734" max="9734" width="13.5703125" style="244" customWidth="1"/>
    <col min="9735" max="9740" width="11" style="244" customWidth="1"/>
    <col min="9741" max="9973" width="11.42578125" style="244"/>
    <col min="9974" max="9974" width="8.85546875" style="244" customWidth="1"/>
    <col min="9975" max="9975" width="13.5703125" style="244" customWidth="1"/>
    <col min="9976" max="9976" width="6.7109375" style="244" customWidth="1"/>
    <col min="9977" max="9977" width="8.140625" style="244" customWidth="1"/>
    <col min="9978" max="9978" width="9.7109375" style="244" customWidth="1"/>
    <col min="9979" max="9984" width="8.5703125" style="244" customWidth="1"/>
    <col min="9985" max="9985" width="7.140625" style="244" customWidth="1"/>
    <col min="9986" max="9987" width="8.140625" style="244" customWidth="1"/>
    <col min="9988" max="9988" width="11" style="244" customWidth="1"/>
    <col min="9989" max="9989" width="21.28515625" style="244" customWidth="1"/>
    <col min="9990" max="9990" width="13.5703125" style="244" customWidth="1"/>
    <col min="9991" max="9996" width="11" style="244" customWidth="1"/>
    <col min="9997" max="10229" width="11.42578125" style="244"/>
    <col min="10230" max="10230" width="8.85546875" style="244" customWidth="1"/>
    <col min="10231" max="10231" width="13.5703125" style="244" customWidth="1"/>
    <col min="10232" max="10232" width="6.7109375" style="244" customWidth="1"/>
    <col min="10233" max="10233" width="8.140625" style="244" customWidth="1"/>
    <col min="10234" max="10234" width="9.7109375" style="244" customWidth="1"/>
    <col min="10235" max="10240" width="8.5703125" style="244" customWidth="1"/>
    <col min="10241" max="10241" width="7.140625" style="244" customWidth="1"/>
    <col min="10242" max="10243" width="8.140625" style="244" customWidth="1"/>
    <col min="10244" max="10244" width="11" style="244" customWidth="1"/>
    <col min="10245" max="10245" width="21.28515625" style="244" customWidth="1"/>
    <col min="10246" max="10246" width="13.5703125" style="244" customWidth="1"/>
    <col min="10247" max="10252" width="11" style="244" customWidth="1"/>
    <col min="10253" max="10485" width="11.42578125" style="244"/>
    <col min="10486" max="10486" width="8.85546875" style="244" customWidth="1"/>
    <col min="10487" max="10487" width="13.5703125" style="244" customWidth="1"/>
    <col min="10488" max="10488" width="6.7109375" style="244" customWidth="1"/>
    <col min="10489" max="10489" width="8.140625" style="244" customWidth="1"/>
    <col min="10490" max="10490" width="9.7109375" style="244" customWidth="1"/>
    <col min="10491" max="10496" width="8.5703125" style="244" customWidth="1"/>
    <col min="10497" max="10497" width="7.140625" style="244" customWidth="1"/>
    <col min="10498" max="10499" width="8.140625" style="244" customWidth="1"/>
    <col min="10500" max="10500" width="11" style="244" customWidth="1"/>
    <col min="10501" max="10501" width="21.28515625" style="244" customWidth="1"/>
    <col min="10502" max="10502" width="13.5703125" style="244" customWidth="1"/>
    <col min="10503" max="10508" width="11" style="244" customWidth="1"/>
    <col min="10509" max="10741" width="11.42578125" style="244"/>
    <col min="10742" max="10742" width="8.85546875" style="244" customWidth="1"/>
    <col min="10743" max="10743" width="13.5703125" style="244" customWidth="1"/>
    <col min="10744" max="10744" width="6.7109375" style="244" customWidth="1"/>
    <col min="10745" max="10745" width="8.140625" style="244" customWidth="1"/>
    <col min="10746" max="10746" width="9.7109375" style="244" customWidth="1"/>
    <col min="10747" max="10752" width="8.5703125" style="244" customWidth="1"/>
    <col min="10753" max="10753" width="7.140625" style="244" customWidth="1"/>
    <col min="10754" max="10755" width="8.140625" style="244" customWidth="1"/>
    <col min="10756" max="10756" width="11" style="244" customWidth="1"/>
    <col min="10757" max="10757" width="21.28515625" style="244" customWidth="1"/>
    <col min="10758" max="10758" width="13.5703125" style="244" customWidth="1"/>
    <col min="10759" max="10764" width="11" style="244" customWidth="1"/>
    <col min="10765" max="10997" width="11.42578125" style="244"/>
    <col min="10998" max="10998" width="8.85546875" style="244" customWidth="1"/>
    <col min="10999" max="10999" width="13.5703125" style="244" customWidth="1"/>
    <col min="11000" max="11000" width="6.7109375" style="244" customWidth="1"/>
    <col min="11001" max="11001" width="8.140625" style="244" customWidth="1"/>
    <col min="11002" max="11002" width="9.7109375" style="244" customWidth="1"/>
    <col min="11003" max="11008" width="8.5703125" style="244" customWidth="1"/>
    <col min="11009" max="11009" width="7.140625" style="244" customWidth="1"/>
    <col min="11010" max="11011" width="8.140625" style="244" customWidth="1"/>
    <col min="11012" max="11012" width="11" style="244" customWidth="1"/>
    <col min="11013" max="11013" width="21.28515625" style="244" customWidth="1"/>
    <col min="11014" max="11014" width="13.5703125" style="244" customWidth="1"/>
    <col min="11015" max="11020" width="11" style="244" customWidth="1"/>
    <col min="11021" max="11253" width="11.42578125" style="244"/>
    <col min="11254" max="11254" width="8.85546875" style="244" customWidth="1"/>
    <col min="11255" max="11255" width="13.5703125" style="244" customWidth="1"/>
    <col min="11256" max="11256" width="6.7109375" style="244" customWidth="1"/>
    <col min="11257" max="11257" width="8.140625" style="244" customWidth="1"/>
    <col min="11258" max="11258" width="9.7109375" style="244" customWidth="1"/>
    <col min="11259" max="11264" width="8.5703125" style="244" customWidth="1"/>
    <col min="11265" max="11265" width="7.140625" style="244" customWidth="1"/>
    <col min="11266" max="11267" width="8.140625" style="244" customWidth="1"/>
    <col min="11268" max="11268" width="11" style="244" customWidth="1"/>
    <col min="11269" max="11269" width="21.28515625" style="244" customWidth="1"/>
    <col min="11270" max="11270" width="13.5703125" style="244" customWidth="1"/>
    <col min="11271" max="11276" width="11" style="244" customWidth="1"/>
    <col min="11277" max="11509" width="11.42578125" style="244"/>
    <col min="11510" max="11510" width="8.85546875" style="244" customWidth="1"/>
    <col min="11511" max="11511" width="13.5703125" style="244" customWidth="1"/>
    <col min="11512" max="11512" width="6.7109375" style="244" customWidth="1"/>
    <col min="11513" max="11513" width="8.140625" style="244" customWidth="1"/>
    <col min="11514" max="11514" width="9.7109375" style="244" customWidth="1"/>
    <col min="11515" max="11520" width="8.5703125" style="244" customWidth="1"/>
    <col min="11521" max="11521" width="7.140625" style="244" customWidth="1"/>
    <col min="11522" max="11523" width="8.140625" style="244" customWidth="1"/>
    <col min="11524" max="11524" width="11" style="244" customWidth="1"/>
    <col min="11525" max="11525" width="21.28515625" style="244" customWidth="1"/>
    <col min="11526" max="11526" width="13.5703125" style="244" customWidth="1"/>
    <col min="11527" max="11532" width="11" style="244" customWidth="1"/>
    <col min="11533" max="11765" width="11.42578125" style="244"/>
    <col min="11766" max="11766" width="8.85546875" style="244" customWidth="1"/>
    <col min="11767" max="11767" width="13.5703125" style="244" customWidth="1"/>
    <col min="11768" max="11768" width="6.7109375" style="244" customWidth="1"/>
    <col min="11769" max="11769" width="8.140625" style="244" customWidth="1"/>
    <col min="11770" max="11770" width="9.7109375" style="244" customWidth="1"/>
    <col min="11771" max="11776" width="8.5703125" style="244" customWidth="1"/>
    <col min="11777" max="11777" width="7.140625" style="244" customWidth="1"/>
    <col min="11778" max="11779" width="8.140625" style="244" customWidth="1"/>
    <col min="11780" max="11780" width="11" style="244" customWidth="1"/>
    <col min="11781" max="11781" width="21.28515625" style="244" customWidth="1"/>
    <col min="11782" max="11782" width="13.5703125" style="244" customWidth="1"/>
    <col min="11783" max="11788" width="11" style="244" customWidth="1"/>
    <col min="11789" max="12021" width="11.42578125" style="244"/>
    <col min="12022" max="12022" width="8.85546875" style="244" customWidth="1"/>
    <col min="12023" max="12023" width="13.5703125" style="244" customWidth="1"/>
    <col min="12024" max="12024" width="6.7109375" style="244" customWidth="1"/>
    <col min="12025" max="12025" width="8.140625" style="244" customWidth="1"/>
    <col min="12026" max="12026" width="9.7109375" style="244" customWidth="1"/>
    <col min="12027" max="12032" width="8.5703125" style="244" customWidth="1"/>
    <col min="12033" max="12033" width="7.140625" style="244" customWidth="1"/>
    <col min="12034" max="12035" width="8.140625" style="244" customWidth="1"/>
    <col min="12036" max="12036" width="11" style="244" customWidth="1"/>
    <col min="12037" max="12037" width="21.28515625" style="244" customWidth="1"/>
    <col min="12038" max="12038" width="13.5703125" style="244" customWidth="1"/>
    <col min="12039" max="12044" width="11" style="244" customWidth="1"/>
    <col min="12045" max="12277" width="11.42578125" style="244"/>
    <col min="12278" max="12278" width="8.85546875" style="244" customWidth="1"/>
    <col min="12279" max="12279" width="13.5703125" style="244" customWidth="1"/>
    <col min="12280" max="12280" width="6.7109375" style="244" customWidth="1"/>
    <col min="12281" max="12281" width="8.140625" style="244" customWidth="1"/>
    <col min="12282" max="12282" width="9.7109375" style="244" customWidth="1"/>
    <col min="12283" max="12288" width="8.5703125" style="244" customWidth="1"/>
    <col min="12289" max="12289" width="7.140625" style="244" customWidth="1"/>
    <col min="12290" max="12291" width="8.140625" style="244" customWidth="1"/>
    <col min="12292" max="12292" width="11" style="244" customWidth="1"/>
    <col min="12293" max="12293" width="21.28515625" style="244" customWidth="1"/>
    <col min="12294" max="12294" width="13.5703125" style="244" customWidth="1"/>
    <col min="12295" max="12300" width="11" style="244" customWidth="1"/>
    <col min="12301" max="12533" width="11.42578125" style="244"/>
    <col min="12534" max="12534" width="8.85546875" style="244" customWidth="1"/>
    <col min="12535" max="12535" width="13.5703125" style="244" customWidth="1"/>
    <col min="12536" max="12536" width="6.7109375" style="244" customWidth="1"/>
    <col min="12537" max="12537" width="8.140625" style="244" customWidth="1"/>
    <col min="12538" max="12538" width="9.7109375" style="244" customWidth="1"/>
    <col min="12539" max="12544" width="8.5703125" style="244" customWidth="1"/>
    <col min="12545" max="12545" width="7.140625" style="244" customWidth="1"/>
    <col min="12546" max="12547" width="8.140625" style="244" customWidth="1"/>
    <col min="12548" max="12548" width="11" style="244" customWidth="1"/>
    <col min="12549" max="12549" width="21.28515625" style="244" customWidth="1"/>
    <col min="12550" max="12550" width="13.5703125" style="244" customWidth="1"/>
    <col min="12551" max="12556" width="11" style="244" customWidth="1"/>
    <col min="12557" max="12789" width="11.42578125" style="244"/>
    <col min="12790" max="12790" width="8.85546875" style="244" customWidth="1"/>
    <col min="12791" max="12791" width="13.5703125" style="244" customWidth="1"/>
    <col min="12792" max="12792" width="6.7109375" style="244" customWidth="1"/>
    <col min="12793" max="12793" width="8.140625" style="244" customWidth="1"/>
    <col min="12794" max="12794" width="9.7109375" style="244" customWidth="1"/>
    <col min="12795" max="12800" width="8.5703125" style="244" customWidth="1"/>
    <col min="12801" max="12801" width="7.140625" style="244" customWidth="1"/>
    <col min="12802" max="12803" width="8.140625" style="244" customWidth="1"/>
    <col min="12804" max="12804" width="11" style="244" customWidth="1"/>
    <col min="12805" max="12805" width="21.28515625" style="244" customWidth="1"/>
    <col min="12806" max="12806" width="13.5703125" style="244" customWidth="1"/>
    <col min="12807" max="12812" width="11" style="244" customWidth="1"/>
    <col min="12813" max="13045" width="11.42578125" style="244"/>
    <col min="13046" max="13046" width="8.85546875" style="244" customWidth="1"/>
    <col min="13047" max="13047" width="13.5703125" style="244" customWidth="1"/>
    <col min="13048" max="13048" width="6.7109375" style="244" customWidth="1"/>
    <col min="13049" max="13049" width="8.140625" style="244" customWidth="1"/>
    <col min="13050" max="13050" width="9.7109375" style="244" customWidth="1"/>
    <col min="13051" max="13056" width="8.5703125" style="244" customWidth="1"/>
    <col min="13057" max="13057" width="7.140625" style="244" customWidth="1"/>
    <col min="13058" max="13059" width="8.140625" style="244" customWidth="1"/>
    <col min="13060" max="13060" width="11" style="244" customWidth="1"/>
    <col min="13061" max="13061" width="21.28515625" style="244" customWidth="1"/>
    <col min="13062" max="13062" width="13.5703125" style="244" customWidth="1"/>
    <col min="13063" max="13068" width="11" style="244" customWidth="1"/>
    <col min="13069" max="13301" width="11.42578125" style="244"/>
    <col min="13302" max="13302" width="8.85546875" style="244" customWidth="1"/>
    <col min="13303" max="13303" width="13.5703125" style="244" customWidth="1"/>
    <col min="13304" max="13304" width="6.7109375" style="244" customWidth="1"/>
    <col min="13305" max="13305" width="8.140625" style="244" customWidth="1"/>
    <col min="13306" max="13306" width="9.7109375" style="244" customWidth="1"/>
    <col min="13307" max="13312" width="8.5703125" style="244" customWidth="1"/>
    <col min="13313" max="13313" width="7.140625" style="244" customWidth="1"/>
    <col min="13314" max="13315" width="8.140625" style="244" customWidth="1"/>
    <col min="13316" max="13316" width="11" style="244" customWidth="1"/>
    <col min="13317" max="13317" width="21.28515625" style="244" customWidth="1"/>
    <col min="13318" max="13318" width="13.5703125" style="244" customWidth="1"/>
    <col min="13319" max="13324" width="11" style="244" customWidth="1"/>
    <col min="13325" max="13557" width="11.42578125" style="244"/>
    <col min="13558" max="13558" width="8.85546875" style="244" customWidth="1"/>
    <col min="13559" max="13559" width="13.5703125" style="244" customWidth="1"/>
    <col min="13560" max="13560" width="6.7109375" style="244" customWidth="1"/>
    <col min="13561" max="13561" width="8.140625" style="244" customWidth="1"/>
    <col min="13562" max="13562" width="9.7109375" style="244" customWidth="1"/>
    <col min="13563" max="13568" width="8.5703125" style="244" customWidth="1"/>
    <col min="13569" max="13569" width="7.140625" style="244" customWidth="1"/>
    <col min="13570" max="13571" width="8.140625" style="244" customWidth="1"/>
    <col min="13572" max="13572" width="11" style="244" customWidth="1"/>
    <col min="13573" max="13573" width="21.28515625" style="244" customWidth="1"/>
    <col min="13574" max="13574" width="13.5703125" style="244" customWidth="1"/>
    <col min="13575" max="13580" width="11" style="244" customWidth="1"/>
    <col min="13581" max="13813" width="11.42578125" style="244"/>
    <col min="13814" max="13814" width="8.85546875" style="244" customWidth="1"/>
    <col min="13815" max="13815" width="13.5703125" style="244" customWidth="1"/>
    <col min="13816" max="13816" width="6.7109375" style="244" customWidth="1"/>
    <col min="13817" max="13817" width="8.140625" style="244" customWidth="1"/>
    <col min="13818" max="13818" width="9.7109375" style="244" customWidth="1"/>
    <col min="13819" max="13824" width="8.5703125" style="244" customWidth="1"/>
    <col min="13825" max="13825" width="7.140625" style="244" customWidth="1"/>
    <col min="13826" max="13827" width="8.140625" style="244" customWidth="1"/>
    <col min="13828" max="13828" width="11" style="244" customWidth="1"/>
    <col min="13829" max="13829" width="21.28515625" style="244" customWidth="1"/>
    <col min="13830" max="13830" width="13.5703125" style="244" customWidth="1"/>
    <col min="13831" max="13836" width="11" style="244" customWidth="1"/>
    <col min="13837" max="14069" width="11.42578125" style="244"/>
    <col min="14070" max="14070" width="8.85546875" style="244" customWidth="1"/>
    <col min="14071" max="14071" width="13.5703125" style="244" customWidth="1"/>
    <col min="14072" max="14072" width="6.7109375" style="244" customWidth="1"/>
    <col min="14073" max="14073" width="8.140625" style="244" customWidth="1"/>
    <col min="14074" max="14074" width="9.7109375" style="244" customWidth="1"/>
    <col min="14075" max="14080" width="8.5703125" style="244" customWidth="1"/>
    <col min="14081" max="14081" width="7.140625" style="244" customWidth="1"/>
    <col min="14082" max="14083" width="8.140625" style="244" customWidth="1"/>
    <col min="14084" max="14084" width="11" style="244" customWidth="1"/>
    <col min="14085" max="14085" width="21.28515625" style="244" customWidth="1"/>
    <col min="14086" max="14086" width="13.5703125" style="244" customWidth="1"/>
    <col min="14087" max="14092" width="11" style="244" customWidth="1"/>
    <col min="14093" max="14325" width="11.42578125" style="244"/>
    <col min="14326" max="14326" width="8.85546875" style="244" customWidth="1"/>
    <col min="14327" max="14327" width="13.5703125" style="244" customWidth="1"/>
    <col min="14328" max="14328" width="6.7109375" style="244" customWidth="1"/>
    <col min="14329" max="14329" width="8.140625" style="244" customWidth="1"/>
    <col min="14330" max="14330" width="9.7109375" style="244" customWidth="1"/>
    <col min="14331" max="14336" width="8.5703125" style="244" customWidth="1"/>
    <col min="14337" max="14337" width="7.140625" style="244" customWidth="1"/>
    <col min="14338" max="14339" width="8.140625" style="244" customWidth="1"/>
    <col min="14340" max="14340" width="11" style="244" customWidth="1"/>
    <col min="14341" max="14341" width="21.28515625" style="244" customWidth="1"/>
    <col min="14342" max="14342" width="13.5703125" style="244" customWidth="1"/>
    <col min="14343" max="14348" width="11" style="244" customWidth="1"/>
    <col min="14349" max="14581" width="11.42578125" style="244"/>
    <col min="14582" max="14582" width="8.85546875" style="244" customWidth="1"/>
    <col min="14583" max="14583" width="13.5703125" style="244" customWidth="1"/>
    <col min="14584" max="14584" width="6.7109375" style="244" customWidth="1"/>
    <col min="14585" max="14585" width="8.140625" style="244" customWidth="1"/>
    <col min="14586" max="14586" width="9.7109375" style="244" customWidth="1"/>
    <col min="14587" max="14592" width="8.5703125" style="244" customWidth="1"/>
    <col min="14593" max="14593" width="7.140625" style="244" customWidth="1"/>
    <col min="14594" max="14595" width="8.140625" style="244" customWidth="1"/>
    <col min="14596" max="14596" width="11" style="244" customWidth="1"/>
    <col min="14597" max="14597" width="21.28515625" style="244" customWidth="1"/>
    <col min="14598" max="14598" width="13.5703125" style="244" customWidth="1"/>
    <col min="14599" max="14604" width="11" style="244" customWidth="1"/>
    <col min="14605" max="14837" width="11.42578125" style="244"/>
    <col min="14838" max="14838" width="8.85546875" style="244" customWidth="1"/>
    <col min="14839" max="14839" width="13.5703125" style="244" customWidth="1"/>
    <col min="14840" max="14840" width="6.7109375" style="244" customWidth="1"/>
    <col min="14841" max="14841" width="8.140625" style="244" customWidth="1"/>
    <col min="14842" max="14842" width="9.7109375" style="244" customWidth="1"/>
    <col min="14843" max="14848" width="8.5703125" style="244" customWidth="1"/>
    <col min="14849" max="14849" width="7.140625" style="244" customWidth="1"/>
    <col min="14850" max="14851" width="8.140625" style="244" customWidth="1"/>
    <col min="14852" max="14852" width="11" style="244" customWidth="1"/>
    <col min="14853" max="14853" width="21.28515625" style="244" customWidth="1"/>
    <col min="14854" max="14854" width="13.5703125" style="244" customWidth="1"/>
    <col min="14855" max="14860" width="11" style="244" customWidth="1"/>
    <col min="14861" max="15093" width="11.42578125" style="244"/>
    <col min="15094" max="15094" width="8.85546875" style="244" customWidth="1"/>
    <col min="15095" max="15095" width="13.5703125" style="244" customWidth="1"/>
    <col min="15096" max="15096" width="6.7109375" style="244" customWidth="1"/>
    <col min="15097" max="15097" width="8.140625" style="244" customWidth="1"/>
    <col min="15098" max="15098" width="9.7109375" style="244" customWidth="1"/>
    <col min="15099" max="15104" width="8.5703125" style="244" customWidth="1"/>
    <col min="15105" max="15105" width="7.140625" style="244" customWidth="1"/>
    <col min="15106" max="15107" width="8.140625" style="244" customWidth="1"/>
    <col min="15108" max="15108" width="11" style="244" customWidth="1"/>
    <col min="15109" max="15109" width="21.28515625" style="244" customWidth="1"/>
    <col min="15110" max="15110" width="13.5703125" style="244" customWidth="1"/>
    <col min="15111" max="15116" width="11" style="244" customWidth="1"/>
    <col min="15117" max="15349" width="11.42578125" style="244"/>
    <col min="15350" max="15350" width="8.85546875" style="244" customWidth="1"/>
    <col min="15351" max="15351" width="13.5703125" style="244" customWidth="1"/>
    <col min="15352" max="15352" width="6.7109375" style="244" customWidth="1"/>
    <col min="15353" max="15353" width="8.140625" style="244" customWidth="1"/>
    <col min="15354" max="15354" width="9.7109375" style="244" customWidth="1"/>
    <col min="15355" max="15360" width="8.5703125" style="244" customWidth="1"/>
    <col min="15361" max="15361" width="7.140625" style="244" customWidth="1"/>
    <col min="15362" max="15363" width="8.140625" style="244" customWidth="1"/>
    <col min="15364" max="15364" width="11" style="244" customWidth="1"/>
    <col min="15365" max="15365" width="21.28515625" style="244" customWidth="1"/>
    <col min="15366" max="15366" width="13.5703125" style="244" customWidth="1"/>
    <col min="15367" max="15372" width="11" style="244" customWidth="1"/>
    <col min="15373" max="15605" width="11.42578125" style="244"/>
    <col min="15606" max="15606" width="8.85546875" style="244" customWidth="1"/>
    <col min="15607" max="15607" width="13.5703125" style="244" customWidth="1"/>
    <col min="15608" max="15608" width="6.7109375" style="244" customWidth="1"/>
    <col min="15609" max="15609" width="8.140625" style="244" customWidth="1"/>
    <col min="15610" max="15610" width="9.7109375" style="244" customWidth="1"/>
    <col min="15611" max="15616" width="8.5703125" style="244" customWidth="1"/>
    <col min="15617" max="15617" width="7.140625" style="244" customWidth="1"/>
    <col min="15618" max="15619" width="8.140625" style="244" customWidth="1"/>
    <col min="15620" max="15620" width="11" style="244" customWidth="1"/>
    <col min="15621" max="15621" width="21.28515625" style="244" customWidth="1"/>
    <col min="15622" max="15622" width="13.5703125" style="244" customWidth="1"/>
    <col min="15623" max="15628" width="11" style="244" customWidth="1"/>
    <col min="15629" max="15861" width="11.42578125" style="244"/>
    <col min="15862" max="15862" width="8.85546875" style="244" customWidth="1"/>
    <col min="15863" max="15863" width="13.5703125" style="244" customWidth="1"/>
    <col min="15864" max="15864" width="6.7109375" style="244" customWidth="1"/>
    <col min="15865" max="15865" width="8.140625" style="244" customWidth="1"/>
    <col min="15866" max="15866" width="9.7109375" style="244" customWidth="1"/>
    <col min="15867" max="15872" width="8.5703125" style="244" customWidth="1"/>
    <col min="15873" max="15873" width="7.140625" style="244" customWidth="1"/>
    <col min="15874" max="15875" width="8.140625" style="244" customWidth="1"/>
    <col min="15876" max="15876" width="11" style="244" customWidth="1"/>
    <col min="15877" max="15877" width="21.28515625" style="244" customWidth="1"/>
    <col min="15878" max="15878" width="13.5703125" style="244" customWidth="1"/>
    <col min="15879" max="15884" width="11" style="244" customWidth="1"/>
    <col min="15885" max="16117" width="11.42578125" style="244"/>
    <col min="16118" max="16118" width="8.85546875" style="244" customWidth="1"/>
    <col min="16119" max="16119" width="13.5703125" style="244" customWidth="1"/>
    <col min="16120" max="16120" width="6.7109375" style="244" customWidth="1"/>
    <col min="16121" max="16121" width="8.140625" style="244" customWidth="1"/>
    <col min="16122" max="16122" width="9.7109375" style="244" customWidth="1"/>
    <col min="16123" max="16128" width="8.5703125" style="244" customWidth="1"/>
    <col min="16129" max="16129" width="7.140625" style="244" customWidth="1"/>
    <col min="16130" max="16131" width="8.140625" style="244" customWidth="1"/>
    <col min="16132" max="16132" width="11" style="244" customWidth="1"/>
    <col min="16133" max="16133" width="21.28515625" style="244" customWidth="1"/>
    <col min="16134" max="16134" width="13.5703125" style="244" customWidth="1"/>
    <col min="16135" max="16140" width="11" style="244" customWidth="1"/>
    <col min="16141" max="16384" width="11.42578125" style="244"/>
  </cols>
  <sheetData>
    <row r="2" spans="2:14" ht="21">
      <c r="B2" s="324" t="s">
        <v>378</v>
      </c>
      <c r="C2" s="432"/>
      <c r="D2" s="432"/>
      <c r="E2" s="432"/>
      <c r="F2" s="432"/>
      <c r="G2" s="432"/>
      <c r="H2" s="432"/>
      <c r="I2" s="432"/>
      <c r="J2" s="432"/>
      <c r="K2" s="432"/>
      <c r="L2" s="432"/>
    </row>
    <row r="3" spans="2:14" ht="18.75">
      <c r="B3" s="325" t="str">
        <f>+'(2) Presupuesto de la Conexión'!B3</f>
        <v>Resolución Osinergmin N° 130-2023-OS/CD -MODIFICADA POR RESOLUCION OSINERGMIN N°166-20233-OS-CD</v>
      </c>
      <c r="C3" s="432"/>
      <c r="D3" s="432"/>
      <c r="E3" s="432"/>
      <c r="F3" s="432"/>
      <c r="G3" s="432"/>
      <c r="H3" s="432"/>
      <c r="I3" s="432"/>
      <c r="J3" s="432"/>
      <c r="K3" s="432"/>
      <c r="L3" s="432"/>
    </row>
    <row r="4" spans="2:14" ht="18.75">
      <c r="B4" s="325" t="str">
        <f>+Factores!A2</f>
        <v>Vigente a partir del 04/May/2025</v>
      </c>
      <c r="C4" s="432"/>
      <c r="D4" s="432"/>
      <c r="E4" s="432"/>
      <c r="F4" s="432"/>
      <c r="G4" s="432"/>
      <c r="H4" s="432"/>
      <c r="I4" s="432"/>
      <c r="J4" s="432"/>
      <c r="K4" s="432"/>
      <c r="L4" s="432"/>
    </row>
    <row r="5" spans="2:14" ht="18.75">
      <c r="B5" s="325"/>
      <c r="C5" s="432"/>
      <c r="D5" s="432"/>
      <c r="E5" s="432"/>
      <c r="F5" s="432"/>
      <c r="G5" s="432"/>
      <c r="H5" s="432"/>
      <c r="I5" s="432"/>
      <c r="J5" s="432"/>
      <c r="K5" s="432"/>
      <c r="L5" s="432"/>
    </row>
    <row r="6" spans="2:14" ht="15.75">
      <c r="B6" s="434" t="s">
        <v>374</v>
      </c>
      <c r="C6" s="432"/>
      <c r="D6" s="432"/>
      <c r="E6" s="432"/>
      <c r="F6" s="432"/>
      <c r="G6" s="432"/>
      <c r="H6" s="432"/>
      <c r="I6" s="432"/>
      <c r="J6" s="432"/>
      <c r="K6" s="432"/>
      <c r="L6" s="432"/>
    </row>
    <row r="7" spans="2:14" ht="15.75">
      <c r="B7" s="434" t="s">
        <v>393</v>
      </c>
      <c r="C7" s="432"/>
      <c r="D7" s="432"/>
      <c r="E7" s="432"/>
      <c r="F7" s="432"/>
      <c r="G7" s="432"/>
      <c r="H7" s="432"/>
      <c r="I7" s="432"/>
      <c r="J7" s="432"/>
      <c r="K7" s="432"/>
      <c r="L7" s="432"/>
    </row>
    <row r="8" spans="2:14" ht="15.75">
      <c r="B8" s="434"/>
      <c r="C8" s="432"/>
      <c r="D8" s="432"/>
      <c r="E8" s="432"/>
      <c r="F8" s="432"/>
      <c r="G8" s="432"/>
      <c r="H8" s="432"/>
      <c r="I8" s="432"/>
      <c r="J8" s="432"/>
      <c r="K8" s="432"/>
      <c r="L8" s="432"/>
    </row>
    <row r="9" spans="2:14" ht="15">
      <c r="B9" s="1535" t="s">
        <v>214</v>
      </c>
      <c r="C9" s="1536"/>
      <c r="D9" s="1536"/>
      <c r="E9" s="532" t="s">
        <v>235</v>
      </c>
      <c r="F9" s="432"/>
      <c r="G9" s="432"/>
      <c r="H9" s="432"/>
      <c r="I9" s="432"/>
      <c r="J9" s="432"/>
      <c r="K9" s="432"/>
      <c r="L9" s="432"/>
    </row>
    <row r="10" spans="2:14" ht="15">
      <c r="B10" s="1537"/>
      <c r="C10" s="1538"/>
      <c r="D10" s="1538"/>
      <c r="E10" s="533" t="s">
        <v>236</v>
      </c>
      <c r="F10" s="432"/>
      <c r="G10" s="432"/>
      <c r="H10" s="432"/>
      <c r="I10" s="432"/>
      <c r="J10" s="432"/>
      <c r="K10" s="432"/>
      <c r="L10" s="432"/>
    </row>
    <row r="11" spans="2:14" ht="15">
      <c r="B11" s="1539" t="s">
        <v>215</v>
      </c>
      <c r="C11" s="1539"/>
      <c r="D11" s="1539"/>
      <c r="E11" s="655">
        <f>+'(3) Reposición'!E11</f>
        <v>0</v>
      </c>
      <c r="F11" s="432"/>
      <c r="G11" s="432"/>
      <c r="H11" s="432"/>
      <c r="I11" s="432"/>
      <c r="J11" s="432"/>
      <c r="K11" s="432"/>
      <c r="L11" s="432"/>
      <c r="N11" s="244" t="e">
        <f>+E11/'(3) Reposición'!E11</f>
        <v>#DIV/0!</v>
      </c>
    </row>
    <row r="12" spans="2:14" ht="15">
      <c r="B12" s="1534" t="s">
        <v>216</v>
      </c>
      <c r="C12" s="1534"/>
      <c r="D12" s="1534"/>
      <c r="E12" s="655">
        <f>+'(3) Reposición'!E13</f>
        <v>9.6790000000000001E-3</v>
      </c>
      <c r="F12" s="432"/>
      <c r="G12" s="432"/>
      <c r="H12" s="432"/>
      <c r="I12" s="432"/>
      <c r="J12" s="432"/>
      <c r="K12" s="432"/>
      <c r="L12" s="432"/>
      <c r="N12" s="244">
        <f>+E12/'(3) Reposición'!E13</f>
        <v>1</v>
      </c>
    </row>
    <row r="13" spans="2:14" ht="15">
      <c r="B13" s="1534" t="s">
        <v>217</v>
      </c>
      <c r="C13" s="1534"/>
      <c r="D13" s="1534"/>
      <c r="E13" s="655">
        <f>+'(3) Reposición'!E14</f>
        <v>0</v>
      </c>
      <c r="F13" s="432"/>
      <c r="G13" s="432"/>
      <c r="H13" s="432"/>
      <c r="I13" s="432"/>
      <c r="J13" s="432"/>
      <c r="K13" s="432"/>
      <c r="L13" s="432"/>
      <c r="N13" s="244" t="e">
        <f>+E13/'(3) Reposición'!E14</f>
        <v>#DIV/0!</v>
      </c>
    </row>
    <row r="14" spans="2:14" ht="15">
      <c r="B14" s="1534" t="s">
        <v>218</v>
      </c>
      <c r="C14" s="1534"/>
      <c r="D14" s="1534"/>
      <c r="E14" s="655">
        <f>+'(3) Reposición'!E15</f>
        <v>0</v>
      </c>
      <c r="F14" s="432"/>
      <c r="G14" s="432"/>
      <c r="H14" s="432"/>
      <c r="I14" s="432"/>
      <c r="J14" s="432"/>
      <c r="K14" s="432"/>
      <c r="L14" s="432"/>
    </row>
    <row r="15" spans="2:14" ht="15">
      <c r="B15" s="1534" t="s">
        <v>219</v>
      </c>
      <c r="C15" s="1534"/>
      <c r="D15" s="1534"/>
      <c r="E15" s="655">
        <f>+'(3) Reposición'!E16*1.12</f>
        <v>0</v>
      </c>
      <c r="F15" s="432"/>
      <c r="G15" s="432"/>
      <c r="H15" s="432"/>
      <c r="I15" s="432"/>
      <c r="J15" s="432"/>
      <c r="K15" s="432"/>
      <c r="L15" s="432"/>
      <c r="N15" s="244" t="e">
        <f>+E15/'(3) Reposición'!E16</f>
        <v>#DIV/0!</v>
      </c>
    </row>
    <row r="16" spans="2:14" ht="15">
      <c r="B16" s="1534" t="s">
        <v>220</v>
      </c>
      <c r="C16" s="1534"/>
      <c r="D16" s="1534"/>
      <c r="E16" s="655">
        <f>+'(3) Reposición'!E17*1.12</f>
        <v>0</v>
      </c>
      <c r="F16" s="432"/>
      <c r="G16" s="432"/>
      <c r="H16" s="432"/>
      <c r="I16" s="432"/>
      <c r="J16" s="432"/>
      <c r="K16" s="432"/>
      <c r="L16" s="432"/>
      <c r="N16" s="244" t="e">
        <f>+E16/'(3) Reposición'!E17</f>
        <v>#DIV/0!</v>
      </c>
    </row>
    <row r="17" spans="2:16" ht="15">
      <c r="B17" s="1534" t="s">
        <v>230</v>
      </c>
      <c r="C17" s="1534"/>
      <c r="D17" s="1534"/>
      <c r="E17" s="655">
        <f>+'(3) Reposición'!E18</f>
        <v>0</v>
      </c>
      <c r="F17" s="432"/>
      <c r="G17" s="432"/>
      <c r="H17" s="432"/>
      <c r="I17" s="432"/>
      <c r="J17" s="432"/>
      <c r="K17" s="432"/>
      <c r="L17" s="432"/>
      <c r="N17" s="244" t="e">
        <f>+E17/'(3) Reposición'!E18</f>
        <v>#DIV/0!</v>
      </c>
    </row>
    <row r="18" spans="2:16" ht="15">
      <c r="B18" s="1534" t="s">
        <v>221</v>
      </c>
      <c r="C18" s="1534"/>
      <c r="D18" s="1534"/>
      <c r="E18" s="655">
        <f>+'(3) Reposición'!E19</f>
        <v>9.6790000000000001E-3</v>
      </c>
      <c r="F18" s="432"/>
      <c r="G18" s="432"/>
      <c r="H18" s="432"/>
      <c r="I18" s="432"/>
      <c r="J18" s="432"/>
      <c r="K18" s="432"/>
      <c r="L18" s="432"/>
      <c r="N18" s="244">
        <f>+E18/'(3) Reposición'!E19</f>
        <v>1</v>
      </c>
    </row>
    <row r="19" spans="2:16" ht="15">
      <c r="B19" s="1534" t="s">
        <v>231</v>
      </c>
      <c r="C19" s="1534"/>
      <c r="D19" s="1534"/>
      <c r="E19" s="655">
        <f>+'(3) Reposición'!E20*1.12</f>
        <v>0</v>
      </c>
      <c r="F19" s="432"/>
      <c r="G19" s="432"/>
      <c r="H19" s="432"/>
      <c r="I19" s="432"/>
      <c r="J19" s="432"/>
      <c r="K19" s="432"/>
      <c r="L19" s="432"/>
      <c r="N19" s="244" t="e">
        <f>+E19/'(3) Reposición'!E20</f>
        <v>#DIV/0!</v>
      </c>
    </row>
    <row r="20" spans="2:16" ht="15">
      <c r="B20" s="1534" t="s">
        <v>232</v>
      </c>
      <c r="C20" s="1534"/>
      <c r="D20" s="1534"/>
      <c r="E20" s="655">
        <f>+'(3) Reposición'!E21*1.12</f>
        <v>0</v>
      </c>
      <c r="F20" s="432"/>
      <c r="G20" s="432"/>
      <c r="H20" s="432"/>
      <c r="I20" s="432"/>
      <c r="J20" s="432"/>
      <c r="K20" s="432"/>
      <c r="L20" s="432"/>
      <c r="N20" s="244" t="e">
        <f>+E20/'(3) Reposición'!E21</f>
        <v>#DIV/0!</v>
      </c>
    </row>
    <row r="21" spans="2:16" ht="15">
      <c r="B21" s="1534" t="s">
        <v>222</v>
      </c>
      <c r="C21" s="1534"/>
      <c r="D21" s="1534"/>
      <c r="E21" s="655">
        <f>+'(3) Reposición'!E22</f>
        <v>0</v>
      </c>
      <c r="F21" s="432"/>
      <c r="G21" s="432"/>
      <c r="H21" s="432"/>
      <c r="I21" s="432"/>
      <c r="J21" s="432"/>
      <c r="K21" s="432"/>
      <c r="L21" s="432"/>
      <c r="N21" s="244" t="e">
        <f>+E21/'(3) Reposición'!E22</f>
        <v>#DIV/0!</v>
      </c>
    </row>
    <row r="22" spans="2:16" ht="15">
      <c r="B22" s="1534" t="s">
        <v>233</v>
      </c>
      <c r="C22" s="1534"/>
      <c r="D22" s="1534"/>
      <c r="E22" s="655">
        <f>+'(3) Reposición'!E23</f>
        <v>0</v>
      </c>
      <c r="F22" s="432"/>
      <c r="G22" s="432"/>
      <c r="H22" s="432"/>
      <c r="I22" s="432"/>
      <c r="J22" s="432"/>
      <c r="K22" s="432"/>
      <c r="L22" s="432"/>
      <c r="N22" s="244" t="e">
        <f>+E22/'(3) Reposición'!E23</f>
        <v>#DIV/0!</v>
      </c>
    </row>
    <row r="23" spans="2:16" ht="15">
      <c r="B23" s="1534" t="s">
        <v>223</v>
      </c>
      <c r="C23" s="1534"/>
      <c r="D23" s="1534"/>
      <c r="E23" s="655">
        <f>+'(3) Reposición'!E24</f>
        <v>0</v>
      </c>
      <c r="F23" s="432"/>
      <c r="G23" s="432"/>
      <c r="H23" s="432"/>
      <c r="I23" s="432"/>
      <c r="J23" s="432"/>
      <c r="K23" s="432"/>
      <c r="L23" s="432"/>
      <c r="N23" s="244" t="e">
        <f>+E23/'(3) Reposición'!E24</f>
        <v>#DIV/0!</v>
      </c>
    </row>
    <row r="24" spans="2:16" ht="15">
      <c r="B24" s="1534" t="s">
        <v>224</v>
      </c>
      <c r="C24" s="1534"/>
      <c r="D24" s="1534"/>
      <c r="E24" s="655">
        <f>+'(3) Reposición'!E25</f>
        <v>9.6790000000000001E-3</v>
      </c>
      <c r="F24" s="432"/>
      <c r="G24" s="432"/>
      <c r="H24" s="432"/>
      <c r="I24" s="432"/>
      <c r="J24" s="432"/>
      <c r="K24" s="432"/>
      <c r="L24" s="432"/>
      <c r="N24" s="244">
        <f>+E24/'(3) Reposición'!E25</f>
        <v>1</v>
      </c>
    </row>
    <row r="25" spans="2:16" ht="15">
      <c r="B25" s="1534" t="s">
        <v>234</v>
      </c>
      <c r="C25" s="1534"/>
      <c r="D25" s="1534"/>
      <c r="E25" s="655">
        <f>+'(3) Reposición'!E26</f>
        <v>0</v>
      </c>
      <c r="F25" s="432"/>
      <c r="G25" s="432"/>
      <c r="H25" s="432"/>
      <c r="I25" s="432"/>
      <c r="J25" s="432"/>
      <c r="K25" s="432"/>
      <c r="L25" s="432"/>
      <c r="N25" s="244" t="e">
        <f>+E25/'(3) Reposición'!E26</f>
        <v>#DIV/0!</v>
      </c>
    </row>
    <row r="26" spans="2:16" ht="15">
      <c r="B26" s="1534" t="s">
        <v>225</v>
      </c>
      <c r="C26" s="1534"/>
      <c r="D26" s="1534"/>
      <c r="E26" s="655">
        <f>+'(3) Reposición'!E27*1.12</f>
        <v>1.0840480000000001E-2</v>
      </c>
      <c r="F26" s="432"/>
      <c r="G26" s="432"/>
      <c r="H26" s="432"/>
      <c r="I26" s="432"/>
      <c r="J26" s="432"/>
      <c r="K26" s="432"/>
      <c r="L26" s="432"/>
      <c r="N26" s="244">
        <f>+E26/'(3) Reposición'!E27</f>
        <v>1.1200000000000001</v>
      </c>
    </row>
    <row r="27" spans="2:16" ht="15">
      <c r="B27" s="1534" t="s">
        <v>226</v>
      </c>
      <c r="C27" s="1534"/>
      <c r="D27" s="1534"/>
      <c r="E27" s="655">
        <f>+'(3) Reposición'!E28</f>
        <v>0</v>
      </c>
      <c r="F27" s="432"/>
      <c r="G27" s="432"/>
      <c r="H27" s="432"/>
      <c r="I27" s="432"/>
      <c r="J27" s="432"/>
      <c r="K27" s="432"/>
      <c r="L27" s="432"/>
      <c r="N27" s="244" t="e">
        <f>+E27/'(3) Reposición'!E28</f>
        <v>#DIV/0!</v>
      </c>
    </row>
    <row r="28" spans="2:16" ht="15">
      <c r="B28" s="1534" t="s">
        <v>227</v>
      </c>
      <c r="C28" s="1534"/>
      <c r="D28" s="1534"/>
      <c r="E28" s="655">
        <f>+'(3) Reposición'!E29</f>
        <v>0</v>
      </c>
      <c r="F28" s="432"/>
      <c r="G28" s="432"/>
      <c r="H28" s="432"/>
      <c r="I28" s="432"/>
      <c r="J28" s="432"/>
      <c r="K28" s="432"/>
      <c r="L28" s="432"/>
      <c r="N28" s="244" t="e">
        <f>+E28/'(3) Reposición'!E29</f>
        <v>#DIV/0!</v>
      </c>
    </row>
    <row r="29" spans="2:16" ht="15">
      <c r="B29" s="1534" t="s">
        <v>228</v>
      </c>
      <c r="C29" s="1534"/>
      <c r="D29" s="1534"/>
      <c r="E29" s="655">
        <f>+'(3) Reposición'!E30</f>
        <v>0</v>
      </c>
      <c r="F29" s="432"/>
      <c r="G29" s="432"/>
      <c r="H29" s="432"/>
      <c r="I29" s="432"/>
      <c r="J29" s="432"/>
      <c r="K29" s="432"/>
      <c r="L29" s="432"/>
    </row>
    <row r="30" spans="2:16" ht="15">
      <c r="B30" s="1534" t="s">
        <v>229</v>
      </c>
      <c r="C30" s="1534"/>
      <c r="D30" s="1534"/>
      <c r="E30" s="655" t="e">
        <f>+'(3) Reposición'!#REF!*1.12</f>
        <v>#REF!</v>
      </c>
      <c r="F30" s="432"/>
      <c r="G30" s="432"/>
      <c r="H30" s="432"/>
      <c r="I30" s="432"/>
      <c r="J30" s="432"/>
      <c r="K30" s="432"/>
      <c r="L30" s="432"/>
      <c r="N30" s="244" t="e">
        <f>+E30/'(3) Reposición'!#REF!</f>
        <v>#REF!</v>
      </c>
      <c r="P30" s="528"/>
    </row>
    <row r="31" spans="2:16">
      <c r="B31" s="326"/>
      <c r="C31" s="432"/>
      <c r="D31" s="432"/>
      <c r="E31" s="432"/>
      <c r="F31" s="432"/>
      <c r="G31" s="432"/>
      <c r="H31" s="432"/>
      <c r="I31" s="432"/>
      <c r="J31" s="432"/>
      <c r="K31" s="432"/>
      <c r="L31" s="432"/>
    </row>
    <row r="32" spans="2:16">
      <c r="B32" s="326"/>
      <c r="C32" s="432"/>
      <c r="D32" s="432"/>
      <c r="E32" s="432"/>
      <c r="F32" s="432"/>
      <c r="G32" s="432"/>
      <c r="H32" s="432"/>
      <c r="I32" s="432"/>
      <c r="J32" s="432"/>
      <c r="K32" s="432"/>
      <c r="L32" s="432"/>
    </row>
    <row r="33" spans="2:15" ht="15.75">
      <c r="B33" s="434" t="s">
        <v>387</v>
      </c>
      <c r="C33" s="432"/>
      <c r="D33" s="534"/>
      <c r="E33" s="534"/>
      <c r="F33" s="534"/>
      <c r="G33" s="534"/>
      <c r="H33" s="534"/>
      <c r="I33" s="534"/>
      <c r="J33" s="534"/>
      <c r="K33" s="534"/>
      <c r="L33" s="534"/>
    </row>
    <row r="34" spans="2:15">
      <c r="B34" s="534"/>
      <c r="C34" s="534"/>
      <c r="D34" s="435"/>
      <c r="E34" s="435"/>
      <c r="F34" s="435"/>
      <c r="G34" s="435"/>
      <c r="H34" s="435"/>
      <c r="I34" s="435"/>
      <c r="J34" s="435"/>
      <c r="K34" s="435"/>
      <c r="L34" s="435"/>
    </row>
    <row r="35" spans="2:15" ht="12.75" customHeight="1">
      <c r="B35" s="437" t="s">
        <v>6</v>
      </c>
      <c r="C35" s="437" t="s">
        <v>3</v>
      </c>
      <c r="D35" s="471" t="s">
        <v>4</v>
      </c>
      <c r="E35" s="437" t="s">
        <v>7</v>
      </c>
      <c r="F35" s="437" t="s">
        <v>48</v>
      </c>
      <c r="G35" s="471" t="s">
        <v>1</v>
      </c>
      <c r="H35" s="437" t="s">
        <v>2</v>
      </c>
      <c r="I35" s="432"/>
      <c r="J35" s="432"/>
      <c r="K35" s="432"/>
      <c r="L35" s="432"/>
    </row>
    <row r="36" spans="2:15" ht="12.75" customHeight="1">
      <c r="B36" s="460"/>
      <c r="C36" s="460"/>
      <c r="D36" s="472"/>
      <c r="E36" s="460" t="s">
        <v>85</v>
      </c>
      <c r="F36" s="460" t="s">
        <v>50</v>
      </c>
      <c r="G36" s="473" t="s">
        <v>241</v>
      </c>
      <c r="H36" s="441" t="s">
        <v>242</v>
      </c>
      <c r="I36" s="432"/>
      <c r="J36" s="432"/>
      <c r="K36" s="432"/>
      <c r="L36" s="432"/>
    </row>
    <row r="37" spans="2:15">
      <c r="B37" s="442" t="s">
        <v>11</v>
      </c>
      <c r="C37" s="535" t="s">
        <v>9</v>
      </c>
      <c r="D37" s="475" t="s">
        <v>10</v>
      </c>
      <c r="E37" s="443" t="s">
        <v>12</v>
      </c>
      <c r="F37" s="444" t="s">
        <v>62</v>
      </c>
      <c r="G37" s="648">
        <f>+'(3) Reposición'!G37*1.12</f>
        <v>0.20596912000000003</v>
      </c>
      <c r="H37" s="648">
        <f>+'(3) Reposición'!H37*1.12</f>
        <v>0.36857632000000007</v>
      </c>
      <c r="I37" s="432"/>
      <c r="J37" s="432"/>
      <c r="K37" s="432"/>
      <c r="L37" s="432"/>
      <c r="N37" s="244">
        <f>+G37/'(3) Reposición'!G37</f>
        <v>1.1200000000000001</v>
      </c>
      <c r="O37" s="244">
        <f>+H37/'(3) Reposición'!H37</f>
        <v>1.1200000000000001</v>
      </c>
    </row>
    <row r="38" spans="2:15">
      <c r="B38" s="445"/>
      <c r="C38" s="537"/>
      <c r="D38" s="477"/>
      <c r="E38" s="447"/>
      <c r="F38" s="444" t="s">
        <v>86</v>
      </c>
      <c r="G38" s="648">
        <f>+'(3) Reposición'!G38*1.12</f>
        <v>0.24933104000000003</v>
      </c>
      <c r="H38" s="648">
        <f>+'(3) Reposición'!H38*1.12</f>
        <v>0.36857632000000007</v>
      </c>
      <c r="I38" s="432"/>
      <c r="J38" s="432"/>
      <c r="K38" s="432"/>
      <c r="L38" s="432"/>
      <c r="N38" s="244">
        <f>+G38/'(3) Reposición'!G38</f>
        <v>1.1200000000000001</v>
      </c>
      <c r="O38" s="244">
        <f>+H38/'(3) Reposición'!H38</f>
        <v>1.1200000000000001</v>
      </c>
    </row>
    <row r="39" spans="2:15">
      <c r="B39" s="445"/>
      <c r="C39" s="537"/>
      <c r="D39" s="477"/>
      <c r="E39" s="447"/>
      <c r="F39" s="444" t="s">
        <v>237</v>
      </c>
      <c r="G39" s="648">
        <f>+'(3) Reposición'!G39*1.12</f>
        <v>0.29269296000000006</v>
      </c>
      <c r="H39" s="648"/>
      <c r="I39" s="432"/>
      <c r="J39" s="432"/>
      <c r="K39" s="432"/>
      <c r="L39" s="432"/>
      <c r="N39" s="244">
        <f>+G39/'(3) Reposición'!G39</f>
        <v>1.1200000000000001</v>
      </c>
      <c r="O39" s="244" t="e">
        <f>+H39/'(3) Reposición'!H39</f>
        <v>#DIV/0!</v>
      </c>
    </row>
    <row r="40" spans="2:15">
      <c r="B40" s="445"/>
      <c r="C40" s="537"/>
      <c r="D40" s="477"/>
      <c r="E40" s="447"/>
      <c r="F40" s="444" t="s">
        <v>87</v>
      </c>
      <c r="G40" s="648">
        <f>+'(3) Reposición'!G40*1.12</f>
        <v>0.24933104000000003</v>
      </c>
      <c r="H40" s="648">
        <f>+'(3) Reposición'!H40*1.12</f>
        <v>0.36857632000000007</v>
      </c>
      <c r="I40" s="432"/>
      <c r="J40" s="432"/>
      <c r="K40" s="432"/>
      <c r="L40" s="432"/>
      <c r="N40" s="244">
        <f>+G40/'(3) Reposición'!G40</f>
        <v>1.1200000000000001</v>
      </c>
      <c r="O40" s="244">
        <f>+H40/'(3) Reposición'!H40</f>
        <v>1.1200000000000001</v>
      </c>
    </row>
    <row r="41" spans="2:15">
      <c r="B41" s="445"/>
      <c r="C41" s="537"/>
      <c r="D41" s="477"/>
      <c r="E41" s="447"/>
      <c r="F41" s="444" t="s">
        <v>238</v>
      </c>
      <c r="G41" s="648">
        <f>+'(3) Reposición'!G41*1.12</f>
        <v>0.29269296000000006</v>
      </c>
      <c r="H41" s="648"/>
      <c r="I41" s="432"/>
      <c r="J41" s="432"/>
      <c r="K41" s="432"/>
      <c r="L41" s="432"/>
      <c r="N41" s="244">
        <f>+G41/'(3) Reposición'!G41</f>
        <v>1.1200000000000001</v>
      </c>
      <c r="O41" s="244" t="e">
        <f>+H41/'(3) Reposición'!H41</f>
        <v>#DIV/0!</v>
      </c>
    </row>
    <row r="42" spans="2:15">
      <c r="B42" s="445"/>
      <c r="C42" s="537"/>
      <c r="D42" s="479"/>
      <c r="E42" s="538"/>
      <c r="F42" s="444" t="s">
        <v>55</v>
      </c>
      <c r="G42" s="648">
        <f>+'(3) Reposición'!G44*1.12</f>
        <v>0.11924528000000001</v>
      </c>
      <c r="H42" s="648">
        <f>+'(3) Reposición'!H44*1.12</f>
        <v>0.29269296000000006</v>
      </c>
      <c r="I42" s="432"/>
      <c r="J42" s="432"/>
      <c r="K42" s="432"/>
      <c r="L42" s="432"/>
      <c r="N42" s="244">
        <f>+G42/'(3) Reposición'!G44</f>
        <v>1.1200000000000001</v>
      </c>
      <c r="O42" s="244">
        <f>+H42/'(3) Reposición'!H44</f>
        <v>1.1200000000000001</v>
      </c>
    </row>
    <row r="43" spans="2:15">
      <c r="B43" s="445"/>
      <c r="C43" s="537"/>
      <c r="D43" s="475" t="s">
        <v>13</v>
      </c>
      <c r="E43" s="443" t="s">
        <v>14</v>
      </c>
      <c r="F43" s="444" t="s">
        <v>62</v>
      </c>
      <c r="G43" s="648">
        <f>+'(3) Reposición'!G45*1.12</f>
        <v>0.11924528000000001</v>
      </c>
      <c r="H43" s="648">
        <f>+'(3) Reposición'!H45*1.12</f>
        <v>0.29269296000000006</v>
      </c>
      <c r="I43" s="432"/>
      <c r="J43" s="432"/>
      <c r="K43" s="432"/>
      <c r="L43" s="432"/>
      <c r="N43" s="244">
        <f>+G43/'(3) Reposición'!G45</f>
        <v>1.1200000000000001</v>
      </c>
      <c r="O43" s="244">
        <f>+H43/'(3) Reposición'!H45</f>
        <v>1.1200000000000001</v>
      </c>
    </row>
    <row r="44" spans="2:15">
      <c r="B44" s="445"/>
      <c r="C44" s="537"/>
      <c r="D44" s="477"/>
      <c r="E44" s="447"/>
      <c r="F44" s="444" t="s">
        <v>86</v>
      </c>
      <c r="G44" s="648">
        <f>+'(3) Reposición'!G46*1.12</f>
        <v>0.24933104000000003</v>
      </c>
      <c r="H44" s="648">
        <f>+'(3) Reposición'!H46*1.12</f>
        <v>0.36857632000000007</v>
      </c>
      <c r="I44" s="432"/>
      <c r="J44" s="432"/>
      <c r="K44" s="432"/>
      <c r="L44" s="432"/>
      <c r="N44" s="244">
        <f>+G44/'(3) Reposición'!G46</f>
        <v>1.1200000000000001</v>
      </c>
      <c r="O44" s="244">
        <f>+H44/'(3) Reposición'!H46</f>
        <v>1.1200000000000001</v>
      </c>
    </row>
    <row r="45" spans="2:15">
      <c r="B45" s="445"/>
      <c r="C45" s="537"/>
      <c r="D45" s="477"/>
      <c r="E45" s="447"/>
      <c r="F45" s="444" t="s">
        <v>87</v>
      </c>
      <c r="G45" s="648">
        <f>+'(3) Reposición'!G47*1.12</f>
        <v>0.24933104000000003</v>
      </c>
      <c r="H45" s="648">
        <f>+'(3) Reposición'!H47*1.12</f>
        <v>0.36857632000000007</v>
      </c>
      <c r="I45" s="432"/>
      <c r="J45" s="432"/>
      <c r="K45" s="432"/>
      <c r="L45" s="432"/>
      <c r="N45" s="244">
        <f>+G45/'(3) Reposición'!G47</f>
        <v>1.1200000000000001</v>
      </c>
      <c r="O45" s="244">
        <f>+H45/'(3) Reposición'!H47</f>
        <v>1.1200000000000001</v>
      </c>
    </row>
    <row r="46" spans="2:15">
      <c r="B46" s="445"/>
      <c r="C46" s="537"/>
      <c r="D46" s="477"/>
      <c r="E46" s="447"/>
      <c r="F46" s="451" t="s">
        <v>55</v>
      </c>
      <c r="G46" s="648">
        <f>+'(3) Reposición'!G50*1.12</f>
        <v>0.24933104000000003</v>
      </c>
      <c r="H46" s="648">
        <f>+'(3) Reposición'!H50*1.12</f>
        <v>0.36857632000000007</v>
      </c>
      <c r="I46" s="432"/>
      <c r="J46" s="432"/>
      <c r="K46" s="432"/>
      <c r="L46" s="432"/>
      <c r="N46" s="244">
        <f>+G46/'(3) Reposición'!G50</f>
        <v>1.1200000000000001</v>
      </c>
      <c r="O46" s="244">
        <f>+H46/'(3) Reposición'!H50</f>
        <v>1.1200000000000001</v>
      </c>
    </row>
    <row r="47" spans="2:15">
      <c r="B47" s="442" t="s">
        <v>17</v>
      </c>
      <c r="C47" s="442" t="s">
        <v>15</v>
      </c>
      <c r="D47" s="489" t="s">
        <v>16</v>
      </c>
      <c r="E47" s="443" t="s">
        <v>18</v>
      </c>
      <c r="F47" s="444" t="s">
        <v>62</v>
      </c>
      <c r="G47" s="648">
        <f>+'(3) Reposición'!G51*1.12</f>
        <v>0.16260720000000001</v>
      </c>
      <c r="H47" s="648">
        <f>+'(3) Reposición'!H51*1.12</f>
        <v>0.29269296000000006</v>
      </c>
      <c r="I47" s="432"/>
      <c r="J47" s="432"/>
      <c r="K47" s="432"/>
      <c r="L47" s="432"/>
      <c r="N47" s="244">
        <f>+G47/'(3) Reposición'!G51</f>
        <v>1.1200000000000001</v>
      </c>
      <c r="O47" s="244">
        <f>+H47/'(3) Reposición'!H51</f>
        <v>1.1200000000000001</v>
      </c>
    </row>
    <row r="48" spans="2:15">
      <c r="B48" s="445"/>
      <c r="C48" s="445"/>
      <c r="D48" s="539"/>
      <c r="E48" s="447"/>
      <c r="F48" s="444" t="s">
        <v>59</v>
      </c>
      <c r="G48" s="648">
        <f>+'(3) Reposición'!G52*1.12</f>
        <v>0.16260720000000001</v>
      </c>
      <c r="H48" s="648">
        <f>+'(3) Reposición'!H52*1.12</f>
        <v>0.29269296000000006</v>
      </c>
      <c r="I48" s="432"/>
      <c r="J48" s="432"/>
      <c r="K48" s="432"/>
      <c r="L48" s="432"/>
      <c r="N48" s="244">
        <f>+G48/'(3) Reposición'!G52</f>
        <v>1.1200000000000001</v>
      </c>
      <c r="O48" s="244">
        <f>+H48/'(3) Reposición'!H52</f>
        <v>1.1200000000000001</v>
      </c>
    </row>
    <row r="49" spans="2:19">
      <c r="B49" s="445"/>
      <c r="C49" s="445"/>
      <c r="D49" s="539"/>
      <c r="E49" s="447"/>
      <c r="F49" s="444" t="s">
        <v>55</v>
      </c>
      <c r="G49" s="648">
        <f>+'(3) Reposición'!G53*1.12</f>
        <v>0.29269296000000006</v>
      </c>
      <c r="H49" s="648">
        <f>+'(3) Reposición'!H53*1.12</f>
        <v>0.45530016000000001</v>
      </c>
      <c r="I49" s="432"/>
      <c r="J49" s="432"/>
      <c r="K49" s="432"/>
      <c r="L49" s="432"/>
      <c r="N49" s="244">
        <f>+G49/'(3) Reposición'!G53</f>
        <v>1.1200000000000001</v>
      </c>
      <c r="O49" s="244">
        <f>+H49/'(3) Reposición'!H53</f>
        <v>1.1200000000000001</v>
      </c>
    </row>
    <row r="50" spans="2:19">
      <c r="B50" s="445"/>
      <c r="C50" s="445"/>
      <c r="D50" s="539"/>
      <c r="E50" s="447"/>
      <c r="F50" s="444" t="s">
        <v>239</v>
      </c>
      <c r="G50" s="648">
        <f>+'(3) Reposición'!G56*1.12</f>
        <v>0.99732416000000013</v>
      </c>
      <c r="H50" s="648">
        <f>+'(3) Reposición'!H56*1.12</f>
        <v>1.1165694400000001</v>
      </c>
      <c r="I50" s="432"/>
      <c r="J50" s="432"/>
      <c r="K50" s="432"/>
      <c r="L50" s="432"/>
      <c r="N50" s="244">
        <f>+G50/'(3) Reposición'!G56</f>
        <v>1.1200000000000001</v>
      </c>
      <c r="O50" s="244">
        <f>+H50/'(3) Reposición'!H56</f>
        <v>1.1200000000000001</v>
      </c>
    </row>
    <row r="51" spans="2:19">
      <c r="B51" s="445"/>
      <c r="C51" s="445"/>
      <c r="D51" s="540" t="s">
        <v>20</v>
      </c>
      <c r="E51" s="541" t="s">
        <v>21</v>
      </c>
      <c r="F51" s="444" t="s">
        <v>62</v>
      </c>
      <c r="G51" s="648">
        <f>+'(3) Reposición'!G57*1.12</f>
        <v>0.29269296000000006</v>
      </c>
      <c r="H51" s="648">
        <f>+'(3) Reposición'!H57*1.12</f>
        <v>0.45530016000000001</v>
      </c>
      <c r="I51" s="432"/>
      <c r="J51" s="432"/>
      <c r="K51" s="432"/>
      <c r="L51" s="432"/>
      <c r="N51" s="244">
        <f>+G51/'(3) Reposición'!G57</f>
        <v>1.1200000000000001</v>
      </c>
      <c r="O51" s="244">
        <f>+H51/'(3) Reposición'!H57</f>
        <v>1.1200000000000001</v>
      </c>
    </row>
    <row r="52" spans="2:19">
      <c r="B52" s="445"/>
      <c r="C52" s="445"/>
      <c r="D52" s="539"/>
      <c r="E52" s="447"/>
      <c r="F52" s="444" t="s">
        <v>59</v>
      </c>
      <c r="G52" s="648">
        <f>+'(3) Reposición'!G58*1.12</f>
        <v>0.16260720000000001</v>
      </c>
      <c r="H52" s="648">
        <f>+'(3) Reposición'!H58*1.12</f>
        <v>0.33605488000000006</v>
      </c>
      <c r="I52" s="432"/>
      <c r="J52" s="432"/>
      <c r="K52" s="432"/>
      <c r="L52" s="432"/>
      <c r="N52" s="244">
        <f>+G52/'(3) Reposición'!G58</f>
        <v>1.1200000000000001</v>
      </c>
      <c r="O52" s="244">
        <f>+H52/'(3) Reposición'!H58</f>
        <v>1.1200000000000001</v>
      </c>
    </row>
    <row r="53" spans="2:19">
      <c r="B53" s="445"/>
      <c r="C53" s="445"/>
      <c r="D53" s="539"/>
      <c r="E53" s="447"/>
      <c r="F53" s="444" t="s">
        <v>55</v>
      </c>
      <c r="G53" s="648">
        <f>+'(3) Reposición'!G59*1.12</f>
        <v>0.29269296000000006</v>
      </c>
      <c r="H53" s="648">
        <f>+'(3) Reposición'!H59*1.12</f>
        <v>0.45530016000000001</v>
      </c>
      <c r="I53" s="432"/>
      <c r="J53" s="432"/>
      <c r="K53" s="432"/>
      <c r="L53" s="432"/>
      <c r="N53" s="244">
        <f>+G53/'(3) Reposición'!G59</f>
        <v>1.1200000000000001</v>
      </c>
      <c r="O53" s="244">
        <f>+H53/'(3) Reposición'!H59</f>
        <v>1.1200000000000001</v>
      </c>
    </row>
    <row r="54" spans="2:19">
      <c r="B54" s="445"/>
      <c r="C54" s="445"/>
      <c r="D54" s="539"/>
      <c r="E54" s="447"/>
      <c r="F54" s="444" t="s">
        <v>239</v>
      </c>
      <c r="G54" s="648">
        <f>+'(3) Reposición'!G60*1.12</f>
        <v>0.45530016000000001</v>
      </c>
      <c r="H54" s="648">
        <f>+'(3) Reposición'!H60*1.12</f>
        <v>0.57454544000000007</v>
      </c>
      <c r="I54" s="432"/>
      <c r="J54" s="432"/>
      <c r="K54" s="432"/>
      <c r="L54" s="432"/>
      <c r="N54" s="244">
        <f>+G54/'(3) Reposición'!G60</f>
        <v>1.1200000000000001</v>
      </c>
      <c r="O54" s="244">
        <f>+H54/'(3) Reposición'!H60</f>
        <v>1.1200000000000001</v>
      </c>
    </row>
    <row r="55" spans="2:19">
      <c r="B55" s="445"/>
      <c r="C55" s="465" t="s">
        <v>22</v>
      </c>
      <c r="D55" s="490" t="s">
        <v>23</v>
      </c>
      <c r="E55" s="468" t="s">
        <v>24</v>
      </c>
      <c r="F55" s="444" t="s">
        <v>240</v>
      </c>
      <c r="G55" s="648">
        <f>+'(3) Reposición'!G61*1.12</f>
        <v>0.16260720000000001</v>
      </c>
      <c r="H55" s="648">
        <f>+'(3) Reposición'!H61*1.12</f>
        <v>0.29269296000000006</v>
      </c>
      <c r="I55" s="432"/>
      <c r="J55" s="432"/>
      <c r="K55" s="432"/>
      <c r="L55" s="432"/>
      <c r="N55" s="244">
        <f>+G55/'(3) Reposición'!G61</f>
        <v>1.1200000000000001</v>
      </c>
      <c r="O55" s="244">
        <f>+H55/'(3) Reposición'!H61</f>
        <v>1.1200000000000001</v>
      </c>
    </row>
    <row r="56" spans="2:19">
      <c r="B56" s="445"/>
      <c r="C56" s="445" t="s">
        <v>25</v>
      </c>
      <c r="D56" s="477" t="s">
        <v>26</v>
      </c>
      <c r="E56" s="447" t="s">
        <v>27</v>
      </c>
      <c r="F56" s="444" t="s">
        <v>239</v>
      </c>
      <c r="G56" s="648">
        <f>+'(3) Reposición'!G62*1.12</f>
        <v>1.04068608</v>
      </c>
      <c r="H56" s="648">
        <f>+'(3) Reposición'!H62*1.12</f>
        <v>1.1599313600000001</v>
      </c>
      <c r="I56" s="432"/>
      <c r="J56" s="432"/>
      <c r="K56" s="432"/>
      <c r="L56" s="432"/>
      <c r="N56" s="244">
        <f>+G56/'(3) Reposición'!G62</f>
        <v>1.1200000000000001</v>
      </c>
      <c r="O56" s="244">
        <f>+H56/'(3) Reposición'!H62</f>
        <v>1.1200000000000001</v>
      </c>
    </row>
    <row r="57" spans="2:19">
      <c r="B57" s="445"/>
      <c r="C57" s="445"/>
      <c r="D57" s="542" t="s">
        <v>28</v>
      </c>
      <c r="E57" s="541" t="s">
        <v>29</v>
      </c>
      <c r="F57" s="444" t="s">
        <v>239</v>
      </c>
      <c r="G57" s="656"/>
      <c r="H57" s="648">
        <f>+'(3) Reposición'!H63*1.12</f>
        <v>0.33605488000000006</v>
      </c>
      <c r="I57" s="432"/>
      <c r="J57" s="432"/>
      <c r="K57" s="432"/>
      <c r="L57" s="432"/>
      <c r="N57" s="244">
        <f>+G57/'(3) Reposición'!G63</f>
        <v>0</v>
      </c>
      <c r="O57" s="244">
        <f>+H57/'(3) Reposición'!H63</f>
        <v>1.1200000000000001</v>
      </c>
    </row>
    <row r="58" spans="2:19">
      <c r="B58" s="445"/>
      <c r="C58" s="445"/>
      <c r="D58" s="542" t="s">
        <v>30</v>
      </c>
      <c r="E58" s="541" t="s">
        <v>31</v>
      </c>
      <c r="F58" s="444" t="s">
        <v>239</v>
      </c>
      <c r="G58" s="657"/>
      <c r="H58" s="648">
        <f>+'(3) Reposición'!H64*1.12</f>
        <v>1.5341928000000002</v>
      </c>
      <c r="I58" s="432"/>
      <c r="J58" s="432"/>
      <c r="K58" s="432"/>
      <c r="L58" s="432"/>
      <c r="N58" s="244">
        <f>+G58/'(3) Reposición'!G64</f>
        <v>0</v>
      </c>
      <c r="O58" s="244">
        <f>+H58/'(3) Reposición'!H64</f>
        <v>1.1200000000000001</v>
      </c>
    </row>
    <row r="59" spans="2:19">
      <c r="B59" s="449"/>
      <c r="C59" s="449"/>
      <c r="D59" s="543" t="s">
        <v>32</v>
      </c>
      <c r="E59" s="544" t="s">
        <v>33</v>
      </c>
      <c r="F59" s="444" t="s">
        <v>239</v>
      </c>
      <c r="G59" s="658"/>
      <c r="H59" s="648">
        <f>+'(3) Reposición'!H65*1.12</f>
        <v>1.7844512000000001</v>
      </c>
      <c r="I59" s="432"/>
      <c r="J59" s="432"/>
      <c r="K59" s="432"/>
      <c r="L59" s="432"/>
      <c r="N59" s="244">
        <f>+G59/'(3) Reposición'!G65</f>
        <v>0</v>
      </c>
      <c r="O59" s="244">
        <f>+H59/'(3) Reposición'!H65</f>
        <v>1.1200000000000001</v>
      </c>
      <c r="S59" s="528"/>
    </row>
    <row r="60" spans="2:19">
      <c r="B60" s="534" t="s">
        <v>243</v>
      </c>
      <c r="C60" s="534"/>
      <c r="D60" s="534"/>
      <c r="E60" s="534"/>
      <c r="F60" s="435"/>
      <c r="G60" s="435"/>
      <c r="H60" s="435"/>
      <c r="I60" s="435"/>
      <c r="J60" s="435"/>
      <c r="K60" s="435"/>
      <c r="L60" s="435"/>
    </row>
    <row r="61" spans="2:19">
      <c r="B61" s="432" t="s">
        <v>244</v>
      </c>
      <c r="C61" s="432"/>
      <c r="D61" s="432"/>
      <c r="E61" s="432"/>
      <c r="F61" s="432"/>
      <c r="G61" s="432"/>
      <c r="H61" s="432"/>
      <c r="I61" s="432"/>
      <c r="J61" s="432"/>
      <c r="K61" s="435"/>
      <c r="L61" s="435"/>
    </row>
    <row r="62" spans="2:19">
      <c r="B62" s="435" t="s">
        <v>245</v>
      </c>
      <c r="C62" s="435"/>
      <c r="D62" s="435"/>
      <c r="E62" s="435"/>
      <c r="F62" s="435"/>
      <c r="G62" s="435"/>
      <c r="H62" s="435"/>
      <c r="I62" s="435"/>
      <c r="J62" s="435"/>
      <c r="K62" s="435"/>
      <c r="L62" s="435"/>
    </row>
    <row r="63" spans="2:19">
      <c r="B63" s="435"/>
      <c r="C63" s="435"/>
      <c r="D63" s="435"/>
      <c r="E63" s="435"/>
      <c r="F63" s="435"/>
      <c r="G63" s="435"/>
      <c r="H63" s="435"/>
      <c r="I63" s="435"/>
      <c r="J63" s="435"/>
      <c r="K63" s="435"/>
      <c r="L63" s="435"/>
    </row>
    <row r="64" spans="2:19" ht="15.75">
      <c r="B64" s="434" t="s">
        <v>388</v>
      </c>
      <c r="C64" s="432"/>
      <c r="D64" s="435"/>
      <c r="E64" s="435"/>
      <c r="F64" s="435"/>
      <c r="G64" s="435"/>
      <c r="H64" s="435"/>
      <c r="I64" s="435"/>
      <c r="J64" s="435"/>
      <c r="K64" s="435"/>
      <c r="L64" s="435"/>
    </row>
    <row r="65" spans="2:17" ht="12.75" customHeight="1">
      <c r="B65" s="435"/>
      <c r="C65" s="435"/>
      <c r="D65" s="435"/>
      <c r="E65" s="435"/>
      <c r="F65" s="435"/>
      <c r="G65" s="435"/>
      <c r="H65" s="435"/>
      <c r="I65" s="435"/>
      <c r="J65" s="435"/>
      <c r="K65" s="435"/>
      <c r="L65" s="435"/>
    </row>
    <row r="66" spans="2:17">
      <c r="B66" s="437" t="s">
        <v>6</v>
      </c>
      <c r="C66" s="437" t="s">
        <v>3</v>
      </c>
      <c r="D66" s="437" t="s">
        <v>4</v>
      </c>
      <c r="E66" s="437" t="s">
        <v>7</v>
      </c>
      <c r="F66" s="437" t="s">
        <v>48</v>
      </c>
      <c r="G66" s="437" t="s">
        <v>263</v>
      </c>
      <c r="H66" s="435"/>
      <c r="I66" s="435"/>
      <c r="J66" s="534"/>
      <c r="K66" s="435"/>
      <c r="L66" s="435"/>
    </row>
    <row r="67" spans="2:17">
      <c r="B67" s="460"/>
      <c r="C67" s="460"/>
      <c r="D67" s="460"/>
      <c r="E67" s="460" t="s">
        <v>85</v>
      </c>
      <c r="F67" s="460" t="s">
        <v>50</v>
      </c>
      <c r="G67" s="460"/>
      <c r="H67" s="435"/>
      <c r="I67" s="435"/>
      <c r="J67" s="534"/>
      <c r="K67" s="435"/>
      <c r="L67" s="435"/>
    </row>
    <row r="68" spans="2:17">
      <c r="B68" s="442" t="s">
        <v>11</v>
      </c>
      <c r="C68" s="442" t="s">
        <v>9</v>
      </c>
      <c r="D68" s="442" t="s">
        <v>10</v>
      </c>
      <c r="E68" s="443" t="s">
        <v>12</v>
      </c>
      <c r="F68" s="462" t="s">
        <v>86</v>
      </c>
      <c r="G68" s="647">
        <f>+'(3) Reposición'!G79*1.12</f>
        <v>0.29269296000000006</v>
      </c>
      <c r="H68" s="435"/>
      <c r="I68" s="432"/>
      <c r="J68" s="432"/>
      <c r="K68" s="432"/>
      <c r="L68" s="432"/>
      <c r="N68" s="246">
        <f>+G68/'(3) Reposición'!G79</f>
        <v>1.1200000000000001</v>
      </c>
      <c r="O68" s="245"/>
      <c r="P68" s="246"/>
      <c r="Q68" s="246"/>
    </row>
    <row r="69" spans="2:17">
      <c r="B69" s="545"/>
      <c r="C69" s="545"/>
      <c r="D69" s="546"/>
      <c r="E69" s="546"/>
      <c r="F69" s="462" t="s">
        <v>87</v>
      </c>
      <c r="G69" s="647">
        <f>+'(3) Reposición'!G83*1.12</f>
        <v>0.20596912000000003</v>
      </c>
      <c r="H69" s="435"/>
      <c r="I69" s="432"/>
      <c r="J69" s="432"/>
      <c r="K69" s="432"/>
      <c r="L69" s="432"/>
      <c r="N69" s="246">
        <f>+G69/'(3) Reposición'!G83</f>
        <v>1.1200000000000001</v>
      </c>
      <c r="O69" s="245"/>
      <c r="P69" s="246"/>
      <c r="Q69" s="246"/>
    </row>
    <row r="70" spans="2:17">
      <c r="B70" s="445"/>
      <c r="C70" s="445"/>
      <c r="D70" s="442" t="s">
        <v>13</v>
      </c>
      <c r="E70" s="443" t="s">
        <v>14</v>
      </c>
      <c r="F70" s="462" t="s">
        <v>86</v>
      </c>
      <c r="G70" s="647">
        <f>+'(3) Reposición'!G84*1.12</f>
        <v>0.33605488000000006</v>
      </c>
      <c r="H70" s="435"/>
      <c r="I70" s="432"/>
      <c r="J70" s="432"/>
      <c r="K70" s="432"/>
      <c r="L70" s="432"/>
      <c r="N70" s="246">
        <f>+G70/'(3) Reposición'!G84</f>
        <v>1.1200000000000001</v>
      </c>
      <c r="O70" s="245"/>
      <c r="P70" s="246"/>
      <c r="Q70" s="245"/>
    </row>
    <row r="71" spans="2:17">
      <c r="B71" s="546"/>
      <c r="C71" s="546"/>
      <c r="D71" s="546"/>
      <c r="E71" s="464"/>
      <c r="F71" s="462" t="s">
        <v>87</v>
      </c>
      <c r="G71" s="647">
        <f>+'(3) Reposición'!G87*1.12</f>
        <v>0.20596912000000003</v>
      </c>
      <c r="H71" s="435"/>
      <c r="I71" s="432"/>
      <c r="J71" s="432"/>
      <c r="K71" s="432"/>
      <c r="L71" s="432"/>
      <c r="N71" s="246">
        <f>+G71/'(3) Reposición'!G87</f>
        <v>1.1200000000000001</v>
      </c>
      <c r="O71" s="245"/>
      <c r="P71" s="246"/>
      <c r="Q71" s="245"/>
    </row>
    <row r="72" spans="2:17">
      <c r="B72" s="442" t="s">
        <v>17</v>
      </c>
      <c r="C72" s="442" t="s">
        <v>15</v>
      </c>
      <c r="D72" s="465" t="s">
        <v>16</v>
      </c>
      <c r="E72" s="466" t="s">
        <v>18</v>
      </c>
      <c r="F72" s="465" t="s">
        <v>59</v>
      </c>
      <c r="G72" s="647">
        <f>+'(3) Reposición'!G88*1.12</f>
        <v>0.20596912000000003</v>
      </c>
      <c r="H72" s="435"/>
      <c r="I72" s="432"/>
      <c r="J72" s="432"/>
      <c r="K72" s="432"/>
      <c r="L72" s="432"/>
      <c r="N72" s="246">
        <f>+G72/'(3) Reposición'!G88</f>
        <v>1.1200000000000001</v>
      </c>
      <c r="O72" s="245"/>
      <c r="P72" s="246"/>
      <c r="Q72" s="245"/>
    </row>
    <row r="73" spans="2:17" ht="12.75" customHeight="1">
      <c r="B73" s="449"/>
      <c r="C73" s="449"/>
      <c r="D73" s="465" t="s">
        <v>20</v>
      </c>
      <c r="E73" s="468" t="s">
        <v>21</v>
      </c>
      <c r="F73" s="465" t="s">
        <v>59</v>
      </c>
      <c r="G73" s="647">
        <f>+'(3) Reposición'!G91*1.12</f>
        <v>0.20596912000000003</v>
      </c>
      <c r="H73" s="435"/>
      <c r="I73" s="432"/>
      <c r="J73" s="432"/>
      <c r="K73" s="432"/>
      <c r="L73" s="432"/>
      <c r="N73" s="246">
        <f>+G73/'(3) Reposición'!G91</f>
        <v>1.1200000000000001</v>
      </c>
      <c r="O73" s="245"/>
      <c r="P73" s="246"/>
      <c r="Q73" s="529"/>
    </row>
    <row r="74" spans="2:17">
      <c r="B74" s="534" t="s">
        <v>248</v>
      </c>
      <c r="C74" s="534"/>
      <c r="D74" s="534"/>
      <c r="E74" s="534"/>
      <c r="F74" s="534"/>
      <c r="G74" s="534"/>
      <c r="H74" s="534"/>
      <c r="I74" s="534"/>
      <c r="J74" s="534"/>
      <c r="K74" s="534"/>
      <c r="L74" s="534"/>
    </row>
    <row r="75" spans="2:17">
      <c r="B75" s="534"/>
      <c r="C75" s="534"/>
      <c r="D75" s="534"/>
      <c r="E75" s="534"/>
      <c r="F75" s="534"/>
      <c r="G75" s="534"/>
      <c r="H75" s="534"/>
      <c r="I75" s="534"/>
      <c r="J75" s="534"/>
      <c r="K75" s="534"/>
      <c r="L75" s="534"/>
    </row>
    <row r="76" spans="2:17">
      <c r="B76" s="534"/>
      <c r="C76" s="534"/>
      <c r="D76" s="534"/>
      <c r="E76" s="534"/>
      <c r="F76" s="534"/>
      <c r="G76" s="534"/>
      <c r="H76" s="534"/>
      <c r="I76" s="534"/>
      <c r="J76" s="534"/>
      <c r="K76" s="534"/>
      <c r="L76" s="534"/>
    </row>
    <row r="77" spans="2:17" ht="15.75">
      <c r="B77" s="434" t="s">
        <v>389</v>
      </c>
      <c r="C77" s="432"/>
      <c r="D77" s="534"/>
      <c r="E77" s="534"/>
      <c r="F77" s="534"/>
      <c r="G77" s="534"/>
      <c r="H77" s="534"/>
      <c r="I77" s="534"/>
      <c r="J77" s="534"/>
      <c r="K77" s="534"/>
      <c r="L77" s="534"/>
    </row>
    <row r="78" spans="2:17">
      <c r="B78" s="534"/>
      <c r="C78" s="534"/>
      <c r="D78" s="435"/>
      <c r="E78" s="435"/>
      <c r="F78" s="435"/>
      <c r="G78" s="435"/>
      <c r="H78" s="435"/>
      <c r="I78" s="435"/>
      <c r="J78" s="435"/>
      <c r="K78" s="435"/>
      <c r="L78" s="435"/>
    </row>
    <row r="79" spans="2:17" ht="12.75" customHeight="1">
      <c r="B79" s="437" t="s">
        <v>6</v>
      </c>
      <c r="C79" s="437" t="s">
        <v>3</v>
      </c>
      <c r="D79" s="471" t="s">
        <v>4</v>
      </c>
      <c r="E79" s="437" t="s">
        <v>7</v>
      </c>
      <c r="F79" s="437" t="s">
        <v>48</v>
      </c>
      <c r="G79" s="471" t="s">
        <v>1</v>
      </c>
      <c r="H79" s="437" t="s">
        <v>2</v>
      </c>
      <c r="I79" s="432"/>
      <c r="J79" s="432"/>
      <c r="K79" s="432"/>
      <c r="L79" s="432"/>
    </row>
    <row r="80" spans="2:17" ht="12.75" customHeight="1">
      <c r="B80" s="460"/>
      <c r="C80" s="460"/>
      <c r="D80" s="472"/>
      <c r="E80" s="460" t="s">
        <v>85</v>
      </c>
      <c r="F80" s="460" t="s">
        <v>50</v>
      </c>
      <c r="G80" s="547" t="s">
        <v>247</v>
      </c>
      <c r="H80" s="461" t="s">
        <v>252</v>
      </c>
      <c r="I80" s="432"/>
      <c r="J80" s="432"/>
      <c r="K80" s="432"/>
      <c r="L80" s="432"/>
    </row>
    <row r="81" spans="2:19">
      <c r="B81" s="442" t="s">
        <v>17</v>
      </c>
      <c r="C81" s="442" t="s">
        <v>15</v>
      </c>
      <c r="D81" s="489" t="s">
        <v>16</v>
      </c>
      <c r="E81" s="443" t="s">
        <v>18</v>
      </c>
      <c r="F81" s="444" t="s">
        <v>62</v>
      </c>
      <c r="G81" s="648">
        <f>+'(3) Reposición'!G102*1.12</f>
        <v>0.33605488000000006</v>
      </c>
      <c r="H81" s="648">
        <f>+'(3) Reposición'!H102*1.12</f>
        <v>0.45530016000000001</v>
      </c>
      <c r="I81" s="432"/>
      <c r="J81" s="432"/>
      <c r="K81" s="432"/>
      <c r="L81" s="432"/>
      <c r="N81" s="244">
        <f>+G81/'(3) Reposición'!G102</f>
        <v>1.1200000000000001</v>
      </c>
      <c r="O81" s="244">
        <f>+H81/'(3) Reposición'!H102</f>
        <v>1.1200000000000001</v>
      </c>
    </row>
    <row r="82" spans="2:19">
      <c r="B82" s="445"/>
      <c r="C82" s="445"/>
      <c r="D82" s="539"/>
      <c r="E82" s="447"/>
      <c r="F82" s="444" t="s">
        <v>59</v>
      </c>
      <c r="G82" s="648">
        <f>+'(3) Reposición'!G103*1.12</f>
        <v>0.45530016000000001</v>
      </c>
      <c r="H82" s="648">
        <f>+'(3) Reposición'!H103*1.12</f>
        <v>0.57454544000000007</v>
      </c>
      <c r="I82" s="432"/>
      <c r="J82" s="432"/>
      <c r="K82" s="432"/>
      <c r="L82" s="432"/>
      <c r="N82" s="244">
        <f>+G82/'(3) Reposición'!G103</f>
        <v>1.1200000000000001</v>
      </c>
      <c r="O82" s="244">
        <f>+H82/'(3) Reposición'!H103</f>
        <v>1.1200000000000001</v>
      </c>
    </row>
    <row r="83" spans="2:19">
      <c r="B83" s="445"/>
      <c r="C83" s="445"/>
      <c r="D83" s="539"/>
      <c r="E83" s="447"/>
      <c r="F83" s="444" t="s">
        <v>55</v>
      </c>
      <c r="G83" s="648">
        <f>+'(3) Reposición'!G104*1.12</f>
        <v>0.20596912000000003</v>
      </c>
      <c r="H83" s="648">
        <f>+'(3) Reposición'!H104*1.12</f>
        <v>0.33605488000000006</v>
      </c>
      <c r="I83" s="432"/>
      <c r="J83" s="432"/>
      <c r="K83" s="432"/>
      <c r="L83" s="432"/>
      <c r="N83" s="244">
        <f>+G83/'(3) Reposición'!G104</f>
        <v>1.1200000000000001</v>
      </c>
      <c r="O83" s="244">
        <f>+H83/'(3) Reposición'!H104</f>
        <v>1.1200000000000001</v>
      </c>
    </row>
    <row r="84" spans="2:19">
      <c r="B84" s="445"/>
      <c r="C84" s="445"/>
      <c r="D84" s="539"/>
      <c r="E84" s="447"/>
      <c r="F84" s="444" t="s">
        <v>239</v>
      </c>
      <c r="G84" s="648">
        <f>+'(3) Reposición'!G105*1.12</f>
        <v>0.33605488000000006</v>
      </c>
      <c r="H84" s="648">
        <f>+'(3) Reposición'!H105*1.12</f>
        <v>0.45530016000000001</v>
      </c>
      <c r="I84" s="432"/>
      <c r="J84" s="432"/>
      <c r="K84" s="432"/>
      <c r="L84" s="432"/>
      <c r="N84" s="244">
        <f>+G84/'(3) Reposición'!G105</f>
        <v>1.1200000000000001</v>
      </c>
      <c r="O84" s="244">
        <f>+H84/'(3) Reposición'!H105</f>
        <v>1.1200000000000001</v>
      </c>
    </row>
    <row r="85" spans="2:19">
      <c r="B85" s="445"/>
      <c r="C85" s="445"/>
      <c r="D85" s="540" t="s">
        <v>20</v>
      </c>
      <c r="E85" s="541" t="s">
        <v>21</v>
      </c>
      <c r="F85" s="444" t="s">
        <v>62</v>
      </c>
      <c r="G85" s="648">
        <f>+'(3) Reposición'!G106*1.12</f>
        <v>0.24933104000000003</v>
      </c>
      <c r="H85" s="648">
        <f>+'(3) Reposición'!H106*1.12</f>
        <v>0.33605488000000006</v>
      </c>
      <c r="I85" s="432"/>
      <c r="J85" s="432"/>
      <c r="K85" s="432"/>
      <c r="L85" s="432"/>
      <c r="N85" s="244">
        <f>+G85/'(3) Reposición'!G106</f>
        <v>1.1200000000000001</v>
      </c>
      <c r="O85" s="244">
        <f>+H85/'(3) Reposición'!H106</f>
        <v>1.1200000000000001</v>
      </c>
    </row>
    <row r="86" spans="2:19">
      <c r="B86" s="445"/>
      <c r="C86" s="445"/>
      <c r="D86" s="539"/>
      <c r="E86" s="447"/>
      <c r="F86" s="444" t="s">
        <v>59</v>
      </c>
      <c r="G86" s="648">
        <f>+'(3) Reposición'!G107*1.12</f>
        <v>1.3659004800000001</v>
      </c>
      <c r="H86" s="648">
        <f>+'(3) Reposición'!H107*1.12</f>
        <v>1.4526243200000002</v>
      </c>
      <c r="I86" s="432"/>
      <c r="J86" s="432"/>
      <c r="K86" s="432"/>
      <c r="L86" s="432"/>
      <c r="N86" s="244">
        <f>+G86/'(3) Reposición'!G107</f>
        <v>1.1200000000000001</v>
      </c>
      <c r="O86" s="244">
        <f>+H86/'(3) Reposición'!H107</f>
        <v>1.1200000000000001</v>
      </c>
    </row>
    <row r="87" spans="2:19">
      <c r="B87" s="445"/>
      <c r="C87" s="445"/>
      <c r="D87" s="539"/>
      <c r="E87" s="447"/>
      <c r="F87" s="444" t="s">
        <v>55</v>
      </c>
      <c r="G87" s="648">
        <f>+'(3) Reposición'!G108*1.12</f>
        <v>0.33605488000000006</v>
      </c>
      <c r="H87" s="648">
        <f>+'(3) Reposición'!H108*1.12</f>
        <v>0.45530016000000001</v>
      </c>
      <c r="I87" s="432"/>
      <c r="J87" s="432"/>
      <c r="K87" s="432"/>
      <c r="L87" s="432"/>
      <c r="N87" s="244">
        <f>+G87/'(3) Reposición'!G108</f>
        <v>1.1200000000000001</v>
      </c>
      <c r="O87" s="244">
        <f>+H87/'(3) Reposición'!H108</f>
        <v>1.1200000000000001</v>
      </c>
    </row>
    <row r="88" spans="2:19">
      <c r="B88" s="445"/>
      <c r="C88" s="445"/>
      <c r="D88" s="539"/>
      <c r="E88" s="447"/>
      <c r="F88" s="444" t="s">
        <v>239</v>
      </c>
      <c r="G88" s="648">
        <f>+'(3) Reposición'!G109*1.12</f>
        <v>0.45530016000000001</v>
      </c>
      <c r="H88" s="648">
        <f>+'(3) Reposición'!H109*1.12</f>
        <v>0.57454544000000007</v>
      </c>
      <c r="I88" s="432"/>
      <c r="J88" s="432"/>
      <c r="K88" s="432"/>
      <c r="L88" s="432"/>
      <c r="N88" s="244">
        <f>+G88/'(3) Reposición'!G109</f>
        <v>1.1200000000000001</v>
      </c>
      <c r="O88" s="244">
        <f>+H88/'(3) Reposición'!H109</f>
        <v>1.1200000000000001</v>
      </c>
    </row>
    <row r="89" spans="2:19">
      <c r="B89" s="445"/>
      <c r="C89" s="535" t="s">
        <v>22</v>
      </c>
      <c r="D89" s="542" t="s">
        <v>23</v>
      </c>
      <c r="E89" s="541" t="s">
        <v>24</v>
      </c>
      <c r="F89" s="444" t="s">
        <v>240</v>
      </c>
      <c r="G89" s="648">
        <f>+'(3) Reposición'!G110*1.12</f>
        <v>0.20596912000000003</v>
      </c>
      <c r="H89" s="648">
        <f>+'(3) Reposición'!H110*1.12</f>
        <v>0.33605488000000006</v>
      </c>
      <c r="I89" s="432"/>
      <c r="J89" s="432"/>
      <c r="K89" s="432"/>
      <c r="L89" s="432"/>
      <c r="N89" s="244">
        <f>+G89/'(3) Reposición'!G110</f>
        <v>1.1200000000000001</v>
      </c>
      <c r="O89" s="244">
        <f>+H89/'(3) Reposición'!H110</f>
        <v>1.1200000000000001</v>
      </c>
    </row>
    <row r="90" spans="2:19">
      <c r="B90" s="445"/>
      <c r="C90" s="442" t="s">
        <v>25</v>
      </c>
      <c r="D90" s="542" t="s">
        <v>26</v>
      </c>
      <c r="E90" s="541" t="s">
        <v>27</v>
      </c>
      <c r="F90" s="444" t="s">
        <v>239</v>
      </c>
      <c r="G90" s="648">
        <f>+'(3) Reposición'!G111*1.12</f>
        <v>0.24933104000000003</v>
      </c>
      <c r="H90" s="648">
        <f>+'(3) Reposición'!H111*1.12</f>
        <v>0.33605488000000006</v>
      </c>
      <c r="I90" s="432"/>
      <c r="J90" s="432"/>
      <c r="K90" s="432"/>
      <c r="L90" s="432"/>
      <c r="N90" s="244">
        <f>+G90/'(3) Reposición'!G111</f>
        <v>1.1200000000000001</v>
      </c>
      <c r="O90" s="244">
        <f>+H90/'(3) Reposición'!H111</f>
        <v>1.1200000000000001</v>
      </c>
    </row>
    <row r="91" spans="2:19">
      <c r="B91" s="445"/>
      <c r="C91" s="445"/>
      <c r="D91" s="542" t="s">
        <v>28</v>
      </c>
      <c r="E91" s="541" t="s">
        <v>29</v>
      </c>
      <c r="F91" s="444" t="s">
        <v>239</v>
      </c>
      <c r="G91" s="648"/>
      <c r="H91" s="648">
        <f>+'(3) Reposición'!H112*1.12</f>
        <v>1.4526243200000002</v>
      </c>
      <c r="I91" s="432"/>
      <c r="J91" s="432"/>
      <c r="K91" s="432"/>
      <c r="L91" s="432"/>
      <c r="O91" s="244">
        <f>+H91/'(3) Reposición'!H112</f>
        <v>1.1200000000000001</v>
      </c>
    </row>
    <row r="92" spans="2:19">
      <c r="B92" s="445"/>
      <c r="C92" s="445"/>
      <c r="D92" s="542" t="s">
        <v>30</v>
      </c>
      <c r="E92" s="541" t="s">
        <v>31</v>
      </c>
      <c r="F92" s="444" t="s">
        <v>239</v>
      </c>
      <c r="G92" s="648"/>
      <c r="H92" s="648">
        <f>+'(3) Reposición'!H113*1.12</f>
        <v>1.5777160000000001</v>
      </c>
      <c r="I92" s="432"/>
      <c r="J92" s="432"/>
      <c r="K92" s="432"/>
      <c r="L92" s="432"/>
      <c r="O92" s="244">
        <f>+H92/'(3) Reposición'!H113</f>
        <v>1.1200000000000001</v>
      </c>
    </row>
    <row r="93" spans="2:19">
      <c r="B93" s="449"/>
      <c r="C93" s="449"/>
      <c r="D93" s="543" t="s">
        <v>32</v>
      </c>
      <c r="E93" s="544" t="s">
        <v>33</v>
      </c>
      <c r="F93" s="444" t="s">
        <v>239</v>
      </c>
      <c r="G93" s="648"/>
      <c r="H93" s="648">
        <f>+'(3) Reposición'!H117*1.12</f>
        <v>3.1554320000000002</v>
      </c>
      <c r="I93" s="432"/>
      <c r="J93" s="432"/>
      <c r="K93" s="432"/>
      <c r="L93" s="432"/>
      <c r="O93" s="244">
        <f>+H93/'(3) Reposición'!H117</f>
        <v>1.1200000000000001</v>
      </c>
      <c r="S93" s="530"/>
    </row>
    <row r="94" spans="2:19">
      <c r="B94" s="548" t="s">
        <v>250</v>
      </c>
      <c r="C94" s="446"/>
      <c r="D94" s="446"/>
      <c r="E94" s="549"/>
      <c r="F94" s="491"/>
      <c r="G94" s="550"/>
      <c r="H94" s="550"/>
      <c r="I94" s="432"/>
      <c r="J94" s="432"/>
      <c r="K94" s="432"/>
      <c r="L94" s="432"/>
    </row>
    <row r="95" spans="2:19">
      <c r="B95" s="548" t="s">
        <v>251</v>
      </c>
      <c r="C95" s="446"/>
      <c r="D95" s="446"/>
      <c r="E95" s="549"/>
      <c r="F95" s="491"/>
      <c r="G95" s="550"/>
      <c r="H95" s="550"/>
      <c r="I95" s="432"/>
      <c r="J95" s="432"/>
      <c r="K95" s="432"/>
      <c r="L95" s="432"/>
    </row>
    <row r="96" spans="2:19">
      <c r="B96" s="548"/>
      <c r="C96" s="446"/>
      <c r="D96" s="446"/>
      <c r="E96" s="549"/>
      <c r="F96" s="491"/>
      <c r="G96" s="550"/>
      <c r="H96" s="550"/>
      <c r="I96" s="432"/>
      <c r="J96" s="432"/>
      <c r="K96" s="432"/>
      <c r="L96" s="432"/>
    </row>
    <row r="97" spans="2:16">
      <c r="B97" s="446"/>
      <c r="C97" s="446"/>
      <c r="D97" s="446"/>
      <c r="E97" s="549"/>
      <c r="F97" s="491"/>
      <c r="G97" s="550"/>
      <c r="H97" s="550"/>
      <c r="I97" s="432"/>
      <c r="J97" s="432"/>
      <c r="K97" s="432"/>
      <c r="L97" s="432"/>
    </row>
    <row r="98" spans="2:16" ht="15.75">
      <c r="B98" s="434" t="s">
        <v>390</v>
      </c>
      <c r="C98" s="432"/>
      <c r="D98" s="435"/>
      <c r="E98" s="435"/>
      <c r="F98" s="435"/>
      <c r="G98" s="435"/>
      <c r="H98" s="435"/>
      <c r="I98" s="435"/>
      <c r="J98" s="435"/>
      <c r="K98" s="435"/>
      <c r="L98" s="435"/>
    </row>
    <row r="99" spans="2:16" ht="12.75" customHeight="1">
      <c r="B99" s="435"/>
      <c r="C99" s="435"/>
      <c r="D99" s="435"/>
      <c r="E99" s="435"/>
      <c r="F99" s="435"/>
      <c r="G99" s="435"/>
      <c r="H99" s="435"/>
      <c r="I99" s="435"/>
      <c r="J99" s="534"/>
      <c r="K99" s="435"/>
      <c r="L99" s="435"/>
    </row>
    <row r="100" spans="2:16">
      <c r="B100" s="437" t="s">
        <v>6</v>
      </c>
      <c r="C100" s="437" t="s">
        <v>3</v>
      </c>
      <c r="D100" s="437" t="s">
        <v>4</v>
      </c>
      <c r="E100" s="437" t="s">
        <v>7</v>
      </c>
      <c r="F100" s="437" t="s">
        <v>48</v>
      </c>
      <c r="G100" s="437" t="s">
        <v>263</v>
      </c>
      <c r="H100" s="435"/>
      <c r="I100" s="435"/>
      <c r="J100" s="534"/>
      <c r="K100" s="435"/>
      <c r="L100" s="435"/>
    </row>
    <row r="101" spans="2:16">
      <c r="B101" s="460"/>
      <c r="C101" s="460"/>
      <c r="D101" s="460"/>
      <c r="E101" s="460" t="s">
        <v>85</v>
      </c>
      <c r="F101" s="460" t="s">
        <v>50</v>
      </c>
      <c r="G101" s="460"/>
      <c r="H101" s="435"/>
      <c r="I101" s="435"/>
      <c r="J101" s="534"/>
      <c r="K101" s="435"/>
      <c r="L101" s="435"/>
    </row>
    <row r="102" spans="2:16">
      <c r="B102" s="442" t="s">
        <v>17</v>
      </c>
      <c r="C102" s="442" t="s">
        <v>15</v>
      </c>
      <c r="D102" s="465" t="s">
        <v>16</v>
      </c>
      <c r="E102" s="466" t="s">
        <v>18</v>
      </c>
      <c r="F102" s="465" t="s">
        <v>59</v>
      </c>
      <c r="G102" s="647">
        <f>+'(3) Reposición'!G126*1.12</f>
        <v>0.45530016000000001</v>
      </c>
      <c r="H102" s="435"/>
      <c r="I102" s="435"/>
      <c r="J102" s="432"/>
      <c r="K102" s="432"/>
      <c r="L102" s="432"/>
      <c r="N102" s="245">
        <f>+G102/'(3) Reposición'!G126</f>
        <v>1.1200000000000001</v>
      </c>
      <c r="O102" s="246"/>
      <c r="P102" s="246"/>
    </row>
    <row r="103" spans="2:16">
      <c r="B103" s="449"/>
      <c r="C103" s="449"/>
      <c r="D103" s="465" t="s">
        <v>20</v>
      </c>
      <c r="E103" s="468" t="s">
        <v>21</v>
      </c>
      <c r="F103" s="465" t="s">
        <v>59</v>
      </c>
      <c r="G103" s="647">
        <f>+'(3) Reposición'!G131*1.12</f>
        <v>0</v>
      </c>
      <c r="H103" s="435"/>
      <c r="I103" s="435"/>
      <c r="J103" s="432"/>
      <c r="K103" s="432"/>
      <c r="L103" s="432"/>
      <c r="N103" s="245" t="e">
        <f>+G103/'(3) Reposición'!G131</f>
        <v>#DIV/0!</v>
      </c>
      <c r="O103" s="246"/>
      <c r="P103" s="531"/>
    </row>
    <row r="104" spans="2:16">
      <c r="B104" s="432" t="s">
        <v>248</v>
      </c>
      <c r="C104" s="432"/>
      <c r="D104" s="432"/>
      <c r="E104" s="432"/>
      <c r="F104" s="432"/>
      <c r="G104" s="435"/>
      <c r="H104" s="435"/>
      <c r="I104" s="435"/>
      <c r="J104" s="432"/>
      <c r="K104" s="432"/>
      <c r="L104" s="432"/>
    </row>
    <row r="105" spans="2:16">
      <c r="B105" s="432"/>
      <c r="C105" s="432"/>
      <c r="D105" s="432"/>
      <c r="E105" s="432"/>
      <c r="F105" s="432"/>
      <c r="G105" s="435"/>
      <c r="H105" s="435"/>
      <c r="I105" s="435"/>
      <c r="J105" s="432"/>
      <c r="K105" s="432"/>
      <c r="L105" s="432"/>
    </row>
    <row r="106" spans="2:16">
      <c r="B106" s="432"/>
      <c r="C106" s="432"/>
      <c r="D106" s="432"/>
      <c r="E106" s="432"/>
      <c r="F106" s="432"/>
      <c r="G106" s="432"/>
      <c r="H106" s="432"/>
      <c r="I106" s="432"/>
      <c r="J106" s="432"/>
      <c r="K106" s="432"/>
      <c r="L106" s="432"/>
    </row>
    <row r="107" spans="2:16" ht="15.75">
      <c r="B107" s="434" t="s">
        <v>391</v>
      </c>
      <c r="C107" s="551"/>
      <c r="D107" s="551"/>
      <c r="E107" s="551"/>
      <c r="F107" s="551"/>
      <c r="G107" s="551"/>
      <c r="H107" s="551"/>
      <c r="I107" s="432"/>
      <c r="J107" s="432"/>
      <c r="K107" s="432"/>
      <c r="L107" s="432"/>
    </row>
    <row r="108" spans="2:16">
      <c r="B108" s="551"/>
      <c r="C108" s="551"/>
      <c r="D108" s="435"/>
      <c r="E108" s="435"/>
      <c r="F108" s="435"/>
      <c r="G108" s="435"/>
      <c r="H108" s="435"/>
      <c r="I108" s="432"/>
      <c r="J108" s="432"/>
      <c r="K108" s="432"/>
      <c r="L108" s="432"/>
    </row>
    <row r="109" spans="2:16">
      <c r="B109" s="437" t="s">
        <v>6</v>
      </c>
      <c r="C109" s="437" t="s">
        <v>3</v>
      </c>
      <c r="D109" s="471" t="s">
        <v>4</v>
      </c>
      <c r="E109" s="437" t="s">
        <v>7</v>
      </c>
      <c r="F109" s="437" t="s">
        <v>48</v>
      </c>
      <c r="G109" s="471" t="s">
        <v>1</v>
      </c>
      <c r="H109" s="437" t="s">
        <v>2</v>
      </c>
      <c r="I109" s="432"/>
      <c r="J109" s="432"/>
      <c r="K109" s="432"/>
      <c r="L109" s="432"/>
    </row>
    <row r="110" spans="2:16">
      <c r="B110" s="460"/>
      <c r="C110" s="460"/>
      <c r="D110" s="472"/>
      <c r="E110" s="460" t="s">
        <v>85</v>
      </c>
      <c r="F110" s="460" t="s">
        <v>50</v>
      </c>
      <c r="G110" s="473" t="s">
        <v>241</v>
      </c>
      <c r="H110" s="441" t="s">
        <v>242</v>
      </c>
      <c r="I110" s="432"/>
      <c r="J110" s="432"/>
      <c r="K110" s="432"/>
      <c r="L110" s="432"/>
    </row>
    <row r="111" spans="2:16">
      <c r="B111" s="442" t="s">
        <v>11</v>
      </c>
      <c r="C111" s="474" t="s">
        <v>9</v>
      </c>
      <c r="D111" s="475" t="s">
        <v>10</v>
      </c>
      <c r="E111" s="443" t="s">
        <v>12</v>
      </c>
      <c r="F111" s="444" t="s">
        <v>148</v>
      </c>
      <c r="G111" s="648">
        <f>+'(3) Reposición'!G139*1.12</f>
        <v>1.2466552</v>
      </c>
      <c r="H111" s="648">
        <f>+'(3) Reposición'!H139*1.12</f>
        <v>1.4092624</v>
      </c>
      <c r="I111" s="432"/>
      <c r="J111" s="432"/>
      <c r="K111" s="432"/>
      <c r="L111" s="432"/>
      <c r="N111" s="244">
        <f>+G111/'(3) Reposición'!G139</f>
        <v>1.1200000000000001</v>
      </c>
      <c r="O111" s="244">
        <f>+H111/'(3) Reposición'!H139</f>
        <v>1.1200000000000001</v>
      </c>
    </row>
    <row r="112" spans="2:16">
      <c r="B112" s="445"/>
      <c r="C112" s="476"/>
      <c r="D112" s="477"/>
      <c r="E112" s="447"/>
      <c r="F112" s="444" t="s">
        <v>255</v>
      </c>
      <c r="G112" s="648">
        <f>+'(3) Reposición'!G140*1.12</f>
        <v>1.27917664</v>
      </c>
      <c r="H112" s="648"/>
      <c r="I112" s="432"/>
      <c r="J112" s="432"/>
      <c r="K112" s="432"/>
      <c r="L112" s="432"/>
      <c r="N112" s="244">
        <f>+G112/'(3) Reposición'!G140</f>
        <v>1.1200000000000001</v>
      </c>
      <c r="O112" s="244" t="e">
        <f>+H112/'(3) Reposición'!H140</f>
        <v>#DIV/0!</v>
      </c>
    </row>
    <row r="113" spans="2:19">
      <c r="B113" s="445"/>
      <c r="C113" s="476"/>
      <c r="D113" s="477"/>
      <c r="E113" s="447"/>
      <c r="F113" s="444" t="s">
        <v>149</v>
      </c>
      <c r="G113" s="648">
        <f>+'(3) Reposición'!G141*1.12</f>
        <v>1.9838078400000003</v>
      </c>
      <c r="H113" s="648">
        <f>+'(3) Reposición'!H141*1.12</f>
        <v>2.02716976</v>
      </c>
      <c r="I113" s="432"/>
      <c r="J113" s="432"/>
      <c r="K113" s="432"/>
      <c r="L113" s="432"/>
      <c r="N113" s="244">
        <f>+G113/'(3) Reposición'!G141</f>
        <v>1.1200000000000001</v>
      </c>
      <c r="O113" s="244">
        <f>+H113/'(3) Reposición'!H141</f>
        <v>1.1199999999999999</v>
      </c>
    </row>
    <row r="114" spans="2:19">
      <c r="B114" s="445"/>
      <c r="C114" s="476"/>
      <c r="D114" s="477"/>
      <c r="E114" s="447"/>
      <c r="F114" s="444" t="s">
        <v>256</v>
      </c>
      <c r="G114" s="648">
        <f>+'(3) Reposición'!G142*1.12</f>
        <v>2.02716976</v>
      </c>
      <c r="H114" s="648"/>
      <c r="I114" s="432"/>
      <c r="J114" s="432"/>
      <c r="K114" s="432"/>
      <c r="L114" s="432"/>
      <c r="N114" s="244">
        <f>+G114/'(3) Reposición'!G142</f>
        <v>1.1199999999999999</v>
      </c>
      <c r="O114" s="244" t="e">
        <f>+H114/'(3) Reposición'!H142</f>
        <v>#DIV/0!</v>
      </c>
    </row>
    <row r="115" spans="2:19">
      <c r="B115" s="445"/>
      <c r="C115" s="476"/>
      <c r="D115" s="475" t="s">
        <v>13</v>
      </c>
      <c r="E115" s="443" t="s">
        <v>14</v>
      </c>
      <c r="F115" s="444" t="s">
        <v>148</v>
      </c>
      <c r="G115" s="648">
        <f>+'(3) Reposición'!G143*1.12</f>
        <v>1.2466552</v>
      </c>
      <c r="H115" s="648">
        <f>+'(3) Reposición'!H143*1.12</f>
        <v>1.4092624</v>
      </c>
      <c r="I115" s="432"/>
      <c r="J115" s="432"/>
      <c r="K115" s="432"/>
      <c r="L115" s="432"/>
      <c r="N115" s="244">
        <f>+G115/'(3) Reposición'!G143</f>
        <v>1.1200000000000001</v>
      </c>
      <c r="O115" s="244">
        <f>+H115/'(3) Reposición'!H143</f>
        <v>1.1200000000000001</v>
      </c>
    </row>
    <row r="116" spans="2:19">
      <c r="B116" s="449"/>
      <c r="C116" s="478"/>
      <c r="D116" s="479"/>
      <c r="E116" s="464"/>
      <c r="F116" s="444" t="s">
        <v>149</v>
      </c>
      <c r="G116" s="648">
        <f>+'(3) Reposición'!G144*1.12</f>
        <v>1.9838078400000003</v>
      </c>
      <c r="H116" s="648">
        <f>+'(3) Reposición'!H144*1.12</f>
        <v>2.02716976</v>
      </c>
      <c r="I116" s="432"/>
      <c r="J116" s="432"/>
      <c r="K116" s="432"/>
      <c r="L116" s="432"/>
      <c r="N116" s="244">
        <f>+G116/'(3) Reposición'!G144</f>
        <v>1.1200000000000001</v>
      </c>
      <c r="O116" s="244">
        <f>+H116/'(3) Reposición'!H144</f>
        <v>1.1199999999999999</v>
      </c>
      <c r="S116" s="527"/>
    </row>
    <row r="117" spans="2:19">
      <c r="B117" s="551" t="s">
        <v>243</v>
      </c>
      <c r="C117" s="551"/>
      <c r="D117" s="551"/>
      <c r="E117" s="551"/>
      <c r="F117" s="551"/>
      <c r="G117" s="551"/>
      <c r="H117" s="551"/>
      <c r="I117" s="432"/>
      <c r="J117" s="432"/>
      <c r="K117" s="432"/>
      <c r="L117" s="432"/>
    </row>
    <row r="118" spans="2:19">
      <c r="B118" s="435" t="s">
        <v>244</v>
      </c>
      <c r="C118" s="551"/>
      <c r="D118" s="435"/>
      <c r="E118" s="435"/>
      <c r="F118" s="435"/>
      <c r="G118" s="435"/>
      <c r="H118" s="551"/>
      <c r="I118" s="432"/>
      <c r="J118" s="432"/>
      <c r="K118" s="432"/>
      <c r="L118" s="432"/>
    </row>
    <row r="119" spans="2:19">
      <c r="B119" s="432" t="s">
        <v>245</v>
      </c>
      <c r="C119" s="432"/>
      <c r="D119" s="432"/>
      <c r="E119" s="432"/>
      <c r="F119" s="432"/>
      <c r="G119" s="432"/>
      <c r="H119" s="432"/>
      <c r="I119" s="432"/>
      <c r="J119" s="432"/>
      <c r="K119" s="432"/>
      <c r="L119" s="432"/>
    </row>
    <row r="120" spans="2:19">
      <c r="B120" s="432"/>
      <c r="C120" s="432"/>
      <c r="D120" s="432"/>
      <c r="E120" s="432"/>
      <c r="F120" s="432"/>
      <c r="G120" s="432"/>
      <c r="H120" s="432"/>
      <c r="I120" s="432"/>
      <c r="J120" s="432"/>
      <c r="K120" s="432"/>
      <c r="L120" s="432"/>
    </row>
    <row r="121" spans="2:19">
      <c r="B121" s="432"/>
      <c r="C121" s="432"/>
      <c r="D121" s="432"/>
      <c r="E121" s="432"/>
      <c r="F121" s="432"/>
      <c r="G121" s="432"/>
      <c r="H121" s="432"/>
      <c r="I121" s="432"/>
      <c r="J121" s="432"/>
      <c r="K121" s="432"/>
      <c r="L121" s="432"/>
    </row>
    <row r="122" spans="2:19" ht="15.75">
      <c r="B122" s="434" t="s">
        <v>392</v>
      </c>
      <c r="C122" s="432"/>
      <c r="D122" s="435"/>
      <c r="E122" s="435"/>
      <c r="F122" s="435"/>
      <c r="G122" s="435"/>
      <c r="H122" s="435"/>
      <c r="I122" s="435"/>
      <c r="J122" s="435"/>
      <c r="K122" s="435"/>
      <c r="L122" s="435"/>
    </row>
    <row r="123" spans="2:19">
      <c r="B123" s="435"/>
      <c r="C123" s="435"/>
      <c r="D123" s="435"/>
      <c r="E123" s="435"/>
      <c r="F123" s="435"/>
      <c r="G123" s="435"/>
      <c r="H123" s="435"/>
      <c r="I123" s="435"/>
      <c r="J123" s="435"/>
      <c r="K123" s="435"/>
      <c r="L123" s="435"/>
    </row>
    <row r="124" spans="2:19">
      <c r="B124" s="435"/>
      <c r="C124" s="435"/>
      <c r="D124" s="435"/>
      <c r="E124" s="435"/>
      <c r="F124" s="435"/>
      <c r="G124" s="482" t="s">
        <v>97</v>
      </c>
      <c r="H124" s="483"/>
      <c r="I124" s="484" t="s">
        <v>98</v>
      </c>
      <c r="J124" s="483"/>
      <c r="K124" s="484" t="s">
        <v>213</v>
      </c>
      <c r="L124" s="483"/>
    </row>
    <row r="125" spans="2:19">
      <c r="B125" s="437" t="s">
        <v>6</v>
      </c>
      <c r="C125" s="437" t="s">
        <v>3</v>
      </c>
      <c r="D125" s="471" t="s">
        <v>4</v>
      </c>
      <c r="E125" s="438" t="s">
        <v>7</v>
      </c>
      <c r="F125" s="471" t="s">
        <v>48</v>
      </c>
      <c r="G125" s="437" t="s">
        <v>34</v>
      </c>
      <c r="H125" s="437" t="s">
        <v>35</v>
      </c>
      <c r="I125" s="437" t="s">
        <v>34</v>
      </c>
      <c r="J125" s="437" t="s">
        <v>35</v>
      </c>
      <c r="K125" s="437" t="s">
        <v>34</v>
      </c>
      <c r="L125" s="437" t="s">
        <v>35</v>
      </c>
    </row>
    <row r="126" spans="2:19">
      <c r="B126" s="552"/>
      <c r="C126" s="553"/>
      <c r="D126" s="554"/>
      <c r="E126" s="555" t="s">
        <v>85</v>
      </c>
      <c r="F126" s="556" t="s">
        <v>50</v>
      </c>
      <c r="G126" s="659"/>
      <c r="H126" s="659"/>
      <c r="I126" s="659"/>
      <c r="J126" s="659"/>
      <c r="K126" s="659"/>
      <c r="L126" s="659"/>
    </row>
    <row r="127" spans="2:19">
      <c r="B127" s="442" t="s">
        <v>17</v>
      </c>
      <c r="C127" s="442" t="s">
        <v>36</v>
      </c>
      <c r="D127" s="557" t="s">
        <v>37</v>
      </c>
      <c r="E127" s="443" t="s">
        <v>38</v>
      </c>
      <c r="F127" s="462" t="s">
        <v>258</v>
      </c>
      <c r="G127" s="648">
        <f>+'(3) Reposición'!G155*1.12</f>
        <v>8.5932504000000005</v>
      </c>
      <c r="H127" s="648">
        <f>+'(3) Reposición'!H155*1.12</f>
        <v>20.396809440000002</v>
      </c>
      <c r="I127" s="648">
        <f>+'(3) Reposición'!J155*1.12</f>
        <v>9.9551995200000025</v>
      </c>
      <c r="J127" s="648">
        <f>+'(3) Reposición'!K155*1.12</f>
        <v>23.499026880000002</v>
      </c>
      <c r="K127" s="648">
        <f>+'(3) Reposición'!M155*1.12</f>
        <v>11.025302399999999</v>
      </c>
      <c r="L127" s="648">
        <f>+'(3) Reposición'!N155*1.12</f>
        <v>26.29858896</v>
      </c>
      <c r="N127" s="244">
        <f>+G127/'(3) Reposición'!G155</f>
        <v>1.1200000000000001</v>
      </c>
      <c r="O127" s="244">
        <f>+H127/'(3) Reposición'!H155</f>
        <v>1.1200000000000001</v>
      </c>
      <c r="P127" s="244">
        <f>+I127/'(3) Reposición'!J155</f>
        <v>1.1200000000000001</v>
      </c>
      <c r="Q127" s="244">
        <f>+J127/'(3) Reposición'!K155</f>
        <v>1.1200000000000001</v>
      </c>
      <c r="R127" s="244">
        <f>+K127/'(3) Reposición'!M155</f>
        <v>1.1200000000000001</v>
      </c>
      <c r="S127" s="244">
        <f>+L127/'(3) Reposición'!N155</f>
        <v>1.1200000000000001</v>
      </c>
    </row>
    <row r="128" spans="2:19">
      <c r="B128" s="445"/>
      <c r="C128" s="445"/>
      <c r="D128" s="557" t="s">
        <v>40</v>
      </c>
      <c r="E128" s="443" t="s">
        <v>41</v>
      </c>
      <c r="F128" s="462" t="s">
        <v>258</v>
      </c>
      <c r="G128" s="648">
        <f>+'(3) Reposición'!G156*1.12</f>
        <v>9.7065897600000017</v>
      </c>
      <c r="H128" s="648">
        <f>+'(3) Reposición'!H156*1.12</f>
        <v>19.575316319999999</v>
      </c>
      <c r="I128" s="648">
        <f>+'(3) Reposición'!J156*1.12</f>
        <v>9.9876268800000005</v>
      </c>
      <c r="J128" s="648">
        <f>+'(3) Reposición'!K156*1.12</f>
        <v>22.374878400000004</v>
      </c>
      <c r="K128" s="648">
        <f>+'(3) Reposición'!M156*1.12</f>
        <v>11.025302399999999</v>
      </c>
      <c r="L128" s="648">
        <f>+'(3) Reposición'!N156*1.12</f>
        <v>26.29858896</v>
      </c>
      <c r="N128" s="244">
        <f>+G128/'(3) Reposición'!G156</f>
        <v>1.1200000000000001</v>
      </c>
      <c r="O128" s="244">
        <f>+H128/'(3) Reposición'!H156</f>
        <v>1.1200000000000001</v>
      </c>
      <c r="P128" s="244">
        <f>+I128/'(3) Reposición'!J156</f>
        <v>1.1200000000000001</v>
      </c>
      <c r="Q128" s="244">
        <f>+J128/'(3) Reposición'!K156</f>
        <v>1.1200000000000001</v>
      </c>
      <c r="R128" s="244">
        <f>+K128/'(3) Reposición'!M156</f>
        <v>1.1200000000000001</v>
      </c>
      <c r="S128" s="244">
        <f>+L128/'(3) Reposición'!N156</f>
        <v>1.1200000000000001</v>
      </c>
    </row>
    <row r="129" spans="2:26">
      <c r="B129" s="445"/>
      <c r="C129" s="445"/>
      <c r="D129" s="557" t="s">
        <v>42</v>
      </c>
      <c r="E129" s="443" t="s">
        <v>43</v>
      </c>
      <c r="F129" s="462" t="s">
        <v>258</v>
      </c>
      <c r="G129" s="648">
        <f>+'(3) Reposición'!G157*1.12</f>
        <v>9.7065897600000017</v>
      </c>
      <c r="H129" s="648">
        <f>+'(3) Reposición'!H157*1.12</f>
        <v>19.575316319999999</v>
      </c>
      <c r="I129" s="648">
        <f>+'(3) Reposición'!J157*1.12</f>
        <v>10.160572800000001</v>
      </c>
      <c r="J129" s="648">
        <f>+'(3) Reposición'!K157*1.12</f>
        <v>21.920895359999999</v>
      </c>
      <c r="K129" s="648">
        <f>+'(3) Reposición'!M157*1.12</f>
        <v>11.36038512</v>
      </c>
      <c r="L129" s="648">
        <f>+'(3) Reposición'!N157*1.12</f>
        <v>27.628110719999999</v>
      </c>
      <c r="N129" s="244">
        <f>+G129/'(3) Reposición'!G157</f>
        <v>1.1200000000000001</v>
      </c>
      <c r="O129" s="244">
        <f>+H129/'(3) Reposición'!H157</f>
        <v>1.1200000000000001</v>
      </c>
      <c r="P129" s="244">
        <f>+I129/'(3) Reposición'!J157</f>
        <v>1.1200000000000001</v>
      </c>
      <c r="Q129" s="244">
        <f>+J129/'(3) Reposición'!K157</f>
        <v>1.1200000000000001</v>
      </c>
      <c r="R129" s="244">
        <f>+K129/'(3) Reposición'!M157</f>
        <v>1.1200000000000001</v>
      </c>
      <c r="S129" s="244">
        <f>+L129/'(3) Reposición'!N157</f>
        <v>1.1200000000000001</v>
      </c>
    </row>
    <row r="130" spans="2:26">
      <c r="B130" s="445"/>
      <c r="C130" s="445"/>
      <c r="D130" s="557" t="s">
        <v>44</v>
      </c>
      <c r="E130" s="443" t="s">
        <v>45</v>
      </c>
      <c r="F130" s="462" t="s">
        <v>258</v>
      </c>
      <c r="G130" s="648">
        <f>+'(3) Reposición'!G158*1.12</f>
        <v>9.7065897600000017</v>
      </c>
      <c r="H130" s="648">
        <f>+'(3) Reposición'!H158*1.12</f>
        <v>19.575316319999999</v>
      </c>
      <c r="I130" s="648">
        <f>+'(3) Reposición'!J158*1.12</f>
        <v>10.160572800000001</v>
      </c>
      <c r="J130" s="648">
        <f>+'(3) Reposición'!K158*1.12</f>
        <v>21.920895359999999</v>
      </c>
      <c r="K130" s="648">
        <f>+'(3) Reposición'!M158*1.12</f>
        <v>11.522521920000001</v>
      </c>
      <c r="L130" s="648">
        <f>+'(3) Reposición'!N158*1.12</f>
        <v>27.293028000000003</v>
      </c>
      <c r="N130" s="244">
        <f>+G130/'(3) Reposición'!G158</f>
        <v>1.1200000000000001</v>
      </c>
      <c r="O130" s="244">
        <f>+H130/'(3) Reposición'!H158</f>
        <v>1.1200000000000001</v>
      </c>
      <c r="P130" s="244">
        <f>+I130/'(3) Reposición'!J158</f>
        <v>1.1200000000000001</v>
      </c>
      <c r="Q130" s="244">
        <f>+J130/'(3) Reposición'!K158</f>
        <v>1.1200000000000001</v>
      </c>
      <c r="R130" s="244">
        <f>+K130/'(3) Reposición'!M158</f>
        <v>1.1200000000000001</v>
      </c>
      <c r="S130" s="244">
        <f>+L130/'(3) Reposición'!N158</f>
        <v>1.1200000000000001</v>
      </c>
    </row>
    <row r="131" spans="2:26">
      <c r="B131" s="449"/>
      <c r="C131" s="552"/>
      <c r="D131" s="558" t="s">
        <v>176</v>
      </c>
      <c r="E131" s="468" t="s">
        <v>175</v>
      </c>
      <c r="F131" s="462" t="s">
        <v>258</v>
      </c>
      <c r="G131" s="648">
        <f>+'(3) Reposición'!G159*1.12</f>
        <v>10.863165600000002</v>
      </c>
      <c r="H131" s="648">
        <f>+'(3) Reposición'!H159*1.12</f>
        <v>19.575316319999999</v>
      </c>
      <c r="I131" s="648">
        <f>+'(3) Reposición'!J159*1.12</f>
        <v>10.733456159999999</v>
      </c>
      <c r="J131" s="648">
        <f>+'(3) Reposición'!K159*1.12</f>
        <v>21.801995040000005</v>
      </c>
      <c r="K131" s="648">
        <f>+'(3) Reposición'!M159*1.12</f>
        <v>12.225114720000001</v>
      </c>
      <c r="L131" s="648">
        <f>+'(3) Reposición'!N159*1.12</f>
        <v>26.47153488</v>
      </c>
      <c r="N131" s="244">
        <f>+G131/'(3) Reposición'!G159</f>
        <v>1.1200000000000001</v>
      </c>
      <c r="O131" s="244">
        <f>+H131/'(3) Reposición'!H159</f>
        <v>1.1200000000000001</v>
      </c>
      <c r="P131" s="244">
        <f>+I131/'(3) Reposición'!J159</f>
        <v>1.1200000000000001</v>
      </c>
      <c r="Q131" s="244">
        <f>+J131/'(3) Reposición'!K159</f>
        <v>1.1200000000000001</v>
      </c>
      <c r="R131" s="244">
        <f>+K131/'(3) Reposición'!M159</f>
        <v>1.1200000000000001</v>
      </c>
      <c r="S131" s="244">
        <f>+L131/'(3) Reposición'!N159</f>
        <v>1.1200000000000001</v>
      </c>
      <c r="Z131" s="530"/>
    </row>
    <row r="132" spans="2:26">
      <c r="B132" s="432"/>
      <c r="C132" s="432"/>
      <c r="D132" s="432"/>
      <c r="E132" s="432"/>
      <c r="F132" s="432"/>
      <c r="G132" s="432"/>
      <c r="H132" s="432"/>
      <c r="I132" s="432"/>
      <c r="J132" s="432"/>
      <c r="K132" s="432"/>
      <c r="L132" s="432"/>
    </row>
  </sheetData>
  <mergeCells count="22">
    <mergeCell ref="B20:D20"/>
    <mergeCell ref="B9:D9"/>
    <mergeCell ref="B10:D10"/>
    <mergeCell ref="B11:D11"/>
    <mergeCell ref="B12:D12"/>
    <mergeCell ref="B13:D13"/>
    <mergeCell ref="B14:D14"/>
    <mergeCell ref="B15:D15"/>
    <mergeCell ref="B16:D16"/>
    <mergeCell ref="B17:D17"/>
    <mergeCell ref="B18:D18"/>
    <mergeCell ref="B19:D19"/>
    <mergeCell ref="B27:D27"/>
    <mergeCell ref="B28:D28"/>
    <mergeCell ref="B29:D29"/>
    <mergeCell ref="B30:D30"/>
    <mergeCell ref="B21:D21"/>
    <mergeCell ref="B22:D22"/>
    <mergeCell ref="B23:D23"/>
    <mergeCell ref="B24:D24"/>
    <mergeCell ref="B25:D25"/>
    <mergeCell ref="B26:D26"/>
  </mergeCells>
  <pageMargins left="0.74803149606299213" right="0.74803149606299213" top="0.98425196850393704" bottom="0.98425196850393704" header="0.39370078740157483" footer="0.39370078740157483"/>
  <pageSetup scale="64" fitToHeight="0" orientation="portrait" r:id="rId1"/>
  <headerFooter alignWithMargins="0">
    <oddFooter>Página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pageSetUpPr fitToPage="1"/>
  </sheetPr>
  <dimension ref="B1:BS115"/>
  <sheetViews>
    <sheetView showGridLines="0" zoomScale="90" zoomScaleNormal="90" workbookViewId="0">
      <selection activeCell="D176" sqref="D176"/>
    </sheetView>
  </sheetViews>
  <sheetFormatPr baseColWidth="10" defaultColWidth="11.42578125" defaultRowHeight="12.75"/>
  <cols>
    <col min="1" max="1" width="2" style="562" customWidth="1"/>
    <col min="2" max="2" width="12.28515625" style="560" hidden="1" customWidth="1"/>
    <col min="3" max="3" width="8.85546875" style="560" hidden="1" customWidth="1"/>
    <col min="4" max="4" width="8.5703125" style="560" hidden="1" customWidth="1"/>
    <col min="5" max="5" width="21.28515625" style="560" hidden="1" customWidth="1"/>
    <col min="6" max="6" width="20.28515625" style="560" hidden="1" customWidth="1"/>
    <col min="7" max="7" width="9.42578125" style="560" hidden="1" customWidth="1"/>
    <col min="8" max="8" width="12.140625" style="560" hidden="1" customWidth="1"/>
    <col min="9" max="9" width="11.42578125" style="560" hidden="1" customWidth="1"/>
    <col min="10" max="10" width="12.42578125" style="560" hidden="1" customWidth="1"/>
    <col min="11" max="11" width="10.85546875" style="560" hidden="1" customWidth="1"/>
    <col min="12" max="12" width="12.42578125" style="560" hidden="1" customWidth="1"/>
    <col min="13" max="13" width="13.42578125" style="560" hidden="1" customWidth="1"/>
    <col min="14" max="14" width="12.5703125" style="560" hidden="1" customWidth="1"/>
    <col min="15" max="15" width="11.5703125" style="560" hidden="1" customWidth="1"/>
    <col min="16" max="16" width="12.28515625" style="560" hidden="1" customWidth="1"/>
    <col min="17" max="61" width="11.42578125" style="560" hidden="1" customWidth="1"/>
    <col min="62" max="62" width="8.85546875" style="560" hidden="1" customWidth="1"/>
    <col min="63" max="63" width="6.7109375" style="562" customWidth="1"/>
    <col min="64" max="64" width="23.7109375" style="562" customWidth="1"/>
    <col min="65" max="65" width="19.140625" style="562" customWidth="1"/>
    <col min="66" max="66" width="11.42578125" style="562"/>
    <col min="67" max="67" width="15.85546875" style="562" customWidth="1"/>
    <col min="68" max="68" width="12.85546875" style="562" customWidth="1"/>
    <col min="69" max="69" width="72" style="562" bestFit="1" customWidth="1"/>
    <col min="70" max="70" width="24.85546875" style="562" bestFit="1" customWidth="1"/>
    <col min="71" max="71" width="9.140625" style="562" customWidth="1"/>
    <col min="72" max="16384" width="11.42578125" style="562"/>
  </cols>
  <sheetData>
    <row r="1" spans="2:71">
      <c r="B1" s="559"/>
      <c r="BK1" s="561"/>
      <c r="BL1" s="561"/>
    </row>
    <row r="2" spans="2:71" ht="21">
      <c r="B2" s="324" t="s">
        <v>379</v>
      </c>
      <c r="C2" s="563"/>
      <c r="D2" s="563"/>
      <c r="E2" s="563"/>
      <c r="F2" s="563"/>
      <c r="G2" s="563"/>
      <c r="H2" s="563"/>
      <c r="I2" s="563"/>
      <c r="J2" s="563"/>
      <c r="K2" s="563"/>
      <c r="L2" s="563"/>
      <c r="M2" s="563"/>
      <c r="N2" s="563"/>
      <c r="O2" s="563"/>
      <c r="P2" s="563"/>
      <c r="BK2" s="324" t="s">
        <v>379</v>
      </c>
      <c r="BL2" s="561"/>
    </row>
    <row r="3" spans="2:71" ht="18.75">
      <c r="B3" s="325" t="str">
        <f>+'(3) Reposición'!B3</f>
        <v>Resolución Osinergmin N° 130-2023-OS/CD -MODIFICADA POR RESOLUCION OSINERGMIN N°166-20233-OS-CD</v>
      </c>
      <c r="C3" s="563"/>
      <c r="D3" s="563"/>
      <c r="E3" s="563"/>
      <c r="F3" s="563"/>
      <c r="G3" s="563"/>
      <c r="H3" s="563"/>
      <c r="I3" s="563"/>
      <c r="J3" s="563"/>
      <c r="K3" s="563"/>
      <c r="L3" s="563"/>
      <c r="M3" s="563"/>
      <c r="N3" s="563"/>
      <c r="O3" s="563"/>
      <c r="P3" s="563"/>
      <c r="BK3" s="325" t="str">
        <f>B3</f>
        <v>Resolución Osinergmin N° 130-2023-OS/CD -MODIFICADA POR RESOLUCION OSINERGMIN N°166-20233-OS-CD</v>
      </c>
      <c r="BL3" s="561"/>
    </row>
    <row r="4" spans="2:71" ht="18.75">
      <c r="B4" s="325" t="str">
        <f>+Factores!A2</f>
        <v>Vigente a partir del 04/May/2025</v>
      </c>
      <c r="C4" s="563"/>
      <c r="D4" s="563"/>
      <c r="E4" s="563"/>
      <c r="F4" s="563"/>
      <c r="G4" s="563"/>
      <c r="H4" s="563"/>
      <c r="I4" s="563"/>
      <c r="J4" s="563"/>
      <c r="K4" s="563"/>
      <c r="L4" s="563"/>
      <c r="M4" s="563"/>
      <c r="N4" s="563"/>
      <c r="O4" s="563"/>
      <c r="P4" s="563"/>
      <c r="BK4" s="325" t="str">
        <f>B4</f>
        <v>Vigente a partir del 04/May/2025</v>
      </c>
      <c r="BL4" s="561"/>
    </row>
    <row r="5" spans="2:71">
      <c r="B5" s="326"/>
      <c r="C5" s="563"/>
      <c r="D5" s="563"/>
      <c r="E5" s="563"/>
      <c r="F5" s="563"/>
      <c r="G5" s="563"/>
      <c r="H5" s="563"/>
      <c r="I5" s="563"/>
      <c r="J5" s="563"/>
      <c r="K5" s="563"/>
      <c r="L5" s="563"/>
      <c r="M5" s="563"/>
      <c r="N5" s="563"/>
      <c r="O5" s="563"/>
      <c r="P5" s="563"/>
      <c r="BK5" s="561"/>
      <c r="BL5" s="561"/>
    </row>
    <row r="6" spans="2:71" ht="15.75">
      <c r="B6" s="326"/>
      <c r="C6" s="563"/>
      <c r="D6" s="563"/>
      <c r="E6" s="563"/>
      <c r="F6" s="563"/>
      <c r="G6" s="563"/>
      <c r="H6" s="563"/>
      <c r="I6" s="563"/>
      <c r="J6" s="563"/>
      <c r="K6" s="563"/>
      <c r="L6" s="563"/>
      <c r="M6" s="563"/>
      <c r="N6" s="563"/>
      <c r="O6" s="563"/>
      <c r="P6" s="563"/>
      <c r="BK6" s="434" t="s">
        <v>422</v>
      </c>
      <c r="BL6" s="561"/>
    </row>
    <row r="7" spans="2:71" ht="15.75">
      <c r="B7" s="434" t="s">
        <v>380</v>
      </c>
      <c r="C7" s="563"/>
      <c r="D7" s="435"/>
      <c r="E7" s="435"/>
      <c r="F7" s="435"/>
      <c r="G7" s="435"/>
      <c r="H7" s="435"/>
      <c r="I7" s="435"/>
      <c r="J7" s="563"/>
      <c r="K7" s="563"/>
      <c r="L7" s="563"/>
      <c r="M7" s="563"/>
      <c r="N7" s="563"/>
      <c r="O7" s="563"/>
      <c r="P7" s="563"/>
    </row>
    <row r="8" spans="2:71">
      <c r="B8" s="563"/>
      <c r="C8" s="563"/>
      <c r="D8" s="563"/>
      <c r="E8" s="563"/>
      <c r="F8" s="563"/>
      <c r="G8" s="563"/>
      <c r="H8" s="563"/>
      <c r="I8" s="1540" t="s">
        <v>274</v>
      </c>
      <c r="J8" s="1541"/>
      <c r="K8" s="1540" t="s">
        <v>275</v>
      </c>
      <c r="L8" s="1541"/>
      <c r="M8" s="1540" t="s">
        <v>276</v>
      </c>
      <c r="N8" s="1541"/>
      <c r="O8" s="1540" t="s">
        <v>277</v>
      </c>
      <c r="P8" s="1541"/>
      <c r="BK8" s="564" t="s">
        <v>3</v>
      </c>
      <c r="BL8" s="564" t="s">
        <v>4</v>
      </c>
      <c r="BM8" s="564" t="s">
        <v>5</v>
      </c>
      <c r="BN8" s="564" t="s">
        <v>6</v>
      </c>
      <c r="BO8" s="564" t="s">
        <v>7</v>
      </c>
      <c r="BP8" s="564" t="s">
        <v>46</v>
      </c>
      <c r="BQ8" s="564" t="s">
        <v>47</v>
      </c>
      <c r="BR8" s="564" t="s">
        <v>48</v>
      </c>
      <c r="BS8" s="564" t="s">
        <v>92</v>
      </c>
    </row>
    <row r="9" spans="2:71">
      <c r="B9" s="437" t="s">
        <v>6</v>
      </c>
      <c r="C9" s="438" t="s">
        <v>3</v>
      </c>
      <c r="D9" s="437" t="s">
        <v>4</v>
      </c>
      <c r="E9" s="437" t="s">
        <v>7</v>
      </c>
      <c r="F9" s="437" t="s">
        <v>48</v>
      </c>
      <c r="G9" s="437" t="s">
        <v>1</v>
      </c>
      <c r="H9" s="437" t="s">
        <v>2</v>
      </c>
      <c r="I9" s="437" t="s">
        <v>1</v>
      </c>
      <c r="J9" s="437" t="s">
        <v>2</v>
      </c>
      <c r="K9" s="437" t="s">
        <v>1</v>
      </c>
      <c r="L9" s="437" t="s">
        <v>2</v>
      </c>
      <c r="M9" s="437" t="s">
        <v>1</v>
      </c>
      <c r="N9" s="437" t="s">
        <v>2</v>
      </c>
      <c r="O9" s="437" t="s">
        <v>1</v>
      </c>
      <c r="P9" s="437" t="s">
        <v>2</v>
      </c>
      <c r="BK9" s="565"/>
      <c r="BL9" s="565"/>
      <c r="BM9" s="565" t="s">
        <v>8</v>
      </c>
      <c r="BN9" s="565"/>
      <c r="BO9" s="565" t="s">
        <v>85</v>
      </c>
      <c r="BP9" s="565"/>
      <c r="BQ9" s="565"/>
      <c r="BR9" s="565" t="s">
        <v>50</v>
      </c>
      <c r="BS9" s="565" t="s">
        <v>128</v>
      </c>
    </row>
    <row r="10" spans="2:71">
      <c r="B10" s="439"/>
      <c r="C10" s="440"/>
      <c r="D10" s="439"/>
      <c r="E10" s="439" t="s">
        <v>85</v>
      </c>
      <c r="F10" s="439" t="s">
        <v>271</v>
      </c>
      <c r="G10" s="441" t="s">
        <v>241</v>
      </c>
      <c r="H10" s="439" t="s">
        <v>242</v>
      </c>
      <c r="I10" s="441" t="s">
        <v>241</v>
      </c>
      <c r="J10" s="439" t="s">
        <v>242</v>
      </c>
      <c r="K10" s="441" t="s">
        <v>241</v>
      </c>
      <c r="L10" s="439" t="s">
        <v>242</v>
      </c>
      <c r="M10" s="441" t="s">
        <v>241</v>
      </c>
      <c r="N10" s="439" t="s">
        <v>242</v>
      </c>
      <c r="O10" s="441" t="s">
        <v>241</v>
      </c>
      <c r="P10" s="439" t="s">
        <v>242</v>
      </c>
      <c r="BK10" s="566" t="s">
        <v>9</v>
      </c>
      <c r="BL10" s="567" t="s">
        <v>51</v>
      </c>
      <c r="BM10" s="566" t="s">
        <v>52</v>
      </c>
      <c r="BN10" s="568" t="s">
        <v>11</v>
      </c>
      <c r="BO10" s="569" t="s">
        <v>18</v>
      </c>
      <c r="BP10" s="566" t="s">
        <v>53</v>
      </c>
      <c r="BQ10" s="570" t="s">
        <v>54</v>
      </c>
      <c r="BR10" s="570" t="s">
        <v>55</v>
      </c>
      <c r="BS10" s="571">
        <f>'(4)MantenimientoyCambiodeconex'!BS9*1.12</f>
        <v>0.72998912000000005</v>
      </c>
    </row>
    <row r="11" spans="2:71">
      <c r="B11" s="442" t="s">
        <v>11</v>
      </c>
      <c r="C11" s="452" t="s">
        <v>9</v>
      </c>
      <c r="D11" s="442" t="s">
        <v>10</v>
      </c>
      <c r="E11" s="443" t="s">
        <v>12</v>
      </c>
      <c r="F11" s="444" t="s">
        <v>62</v>
      </c>
      <c r="G11" s="648">
        <f>+'(4)MantenimientoyCambiodeconex'!G10*1.12</f>
        <v>1.6778854400000003</v>
      </c>
      <c r="H11" s="648">
        <f>+'(4)MantenimientoyCambiodeconex'!H10*1.12</f>
        <v>1.54714112</v>
      </c>
      <c r="I11" s="649"/>
      <c r="J11" s="649"/>
      <c r="K11" s="649"/>
      <c r="L11" s="649"/>
      <c r="M11" s="649"/>
      <c r="N11" s="649"/>
      <c r="O11" s="649"/>
      <c r="P11" s="649"/>
      <c r="R11" s="560">
        <f>+G11/'(4)MantenimientoyCambiodeconex'!G10</f>
        <v>1.1200000000000001</v>
      </c>
      <c r="S11" s="560">
        <f>+H11/'(4)MantenimientoyCambiodeconex'!H10</f>
        <v>1.1200000000000001</v>
      </c>
      <c r="T11" s="560" t="e">
        <f>+I11/'(4)MantenimientoyCambiodeconex'!I10</f>
        <v>#DIV/0!</v>
      </c>
      <c r="U11" s="560" t="e">
        <f>+J11/'(4)MantenimientoyCambiodeconex'!J10</f>
        <v>#DIV/0!</v>
      </c>
      <c r="V11" s="560" t="e">
        <f>+K11/'(4)MantenimientoyCambiodeconex'!K10</f>
        <v>#DIV/0!</v>
      </c>
      <c r="W11" s="560" t="e">
        <f>+L11/'(4)MantenimientoyCambiodeconex'!L10</f>
        <v>#DIV/0!</v>
      </c>
      <c r="X11" s="560" t="e">
        <f>+M11/'(4)MantenimientoyCambiodeconex'!M10</f>
        <v>#DIV/0!</v>
      </c>
      <c r="Y11" s="560" t="e">
        <f>+N11/'(4)MantenimientoyCambiodeconex'!N10</f>
        <v>#DIV/0!</v>
      </c>
      <c r="Z11" s="560" t="e">
        <f>+O11/'(4)MantenimientoyCambiodeconex'!O10</f>
        <v>#DIV/0!</v>
      </c>
      <c r="AA11" s="560" t="e">
        <f>+P11/'(4)MantenimientoyCambiodeconex'!P10</f>
        <v>#DIV/0!</v>
      </c>
      <c r="AC11" s="560">
        <f>+IF(R11=G11,0,1)</f>
        <v>1</v>
      </c>
      <c r="AD11" s="560">
        <f t="shared" ref="AD11:AN26" si="0">+IF(S11=H11,0,1)</f>
        <v>1</v>
      </c>
      <c r="AE11" s="560" t="e">
        <f t="shared" si="0"/>
        <v>#DIV/0!</v>
      </c>
      <c r="AF11" s="560" t="e">
        <f t="shared" si="0"/>
        <v>#DIV/0!</v>
      </c>
      <c r="AG11" s="560" t="e">
        <f t="shared" si="0"/>
        <v>#DIV/0!</v>
      </c>
      <c r="AH11" s="560" t="e">
        <f t="shared" si="0"/>
        <v>#DIV/0!</v>
      </c>
      <c r="AI11" s="560" t="e">
        <f t="shared" si="0"/>
        <v>#DIV/0!</v>
      </c>
      <c r="AJ11" s="560" t="e">
        <f t="shared" si="0"/>
        <v>#DIV/0!</v>
      </c>
      <c r="AK11" s="560" t="e">
        <f t="shared" si="0"/>
        <v>#DIV/0!</v>
      </c>
      <c r="AL11" s="560" t="e">
        <f>+IF(AA11=P11,0,1)</f>
        <v>#DIV/0!</v>
      </c>
      <c r="AN11" s="560">
        <f t="shared" si="0"/>
        <v>1</v>
      </c>
      <c r="BK11" s="572"/>
      <c r="BM11" s="572"/>
      <c r="BO11" s="573"/>
      <c r="BP11" s="573"/>
      <c r="BQ11" s="570" t="s">
        <v>56</v>
      </c>
      <c r="BR11" s="570" t="s">
        <v>57</v>
      </c>
      <c r="BS11" s="571">
        <f>'(4)MantenimientoyCambiodeconex'!BS10*1.12</f>
        <v>0.96968704000000006</v>
      </c>
    </row>
    <row r="12" spans="2:71">
      <c r="B12" s="445"/>
      <c r="C12" s="446"/>
      <c r="D12" s="445"/>
      <c r="E12" s="447"/>
      <c r="F12" s="444" t="s">
        <v>86</v>
      </c>
      <c r="G12" s="648"/>
      <c r="H12" s="648"/>
      <c r="I12" s="648">
        <f>+'(4)MantenimientoyCambiodeconex'!I11*1.12</f>
        <v>1.2529664</v>
      </c>
      <c r="J12" s="648">
        <f>+'(4)MantenimientoyCambiodeconex'!J11*1.12</f>
        <v>1.12222208</v>
      </c>
      <c r="K12" s="648">
        <f>+'(4)MantenimientoyCambiodeconex'!K11*1.12</f>
        <v>1.3183385599999999</v>
      </c>
      <c r="L12" s="648">
        <f>+'(4)MantenimientoyCambiodeconex'!L11*1.12</f>
        <v>1.1875942400000004</v>
      </c>
      <c r="M12" s="648">
        <f>+'(4)MantenimientoyCambiodeconex'!M11*1.12</f>
        <v>1.5689318400000001</v>
      </c>
      <c r="N12" s="648">
        <f>+'(4)MantenimientoyCambiodeconex'!N11*1.12</f>
        <v>1.4272921600000001</v>
      </c>
      <c r="O12" s="648">
        <f>+'(4)MantenimientoyCambiodeconex'!O11*1.12</f>
        <v>1.6343040000000002</v>
      </c>
      <c r="P12" s="648">
        <f>+'(4)MantenimientoyCambiodeconex'!P11*1.12</f>
        <v>1.50355968</v>
      </c>
      <c r="R12" s="560" t="e">
        <f>+G12/'(4)MantenimientoyCambiodeconex'!G11</f>
        <v>#DIV/0!</v>
      </c>
      <c r="S12" s="560" t="e">
        <f>+H12/'(4)MantenimientoyCambiodeconex'!H11</f>
        <v>#DIV/0!</v>
      </c>
      <c r="T12" s="560">
        <f>+I12/'(4)MantenimientoyCambiodeconex'!I11</f>
        <v>1.1200000000000001</v>
      </c>
      <c r="U12" s="560">
        <f>+J12/'(4)MantenimientoyCambiodeconex'!J11</f>
        <v>1.1200000000000001</v>
      </c>
      <c r="V12" s="560">
        <f>+K12/'(4)MantenimientoyCambiodeconex'!K11</f>
        <v>1.1200000000000001</v>
      </c>
      <c r="W12" s="560">
        <f>+L12/'(4)MantenimientoyCambiodeconex'!L11</f>
        <v>1.1200000000000001</v>
      </c>
      <c r="X12" s="560">
        <f>+M12/'(4)MantenimientoyCambiodeconex'!M11</f>
        <v>1.1200000000000001</v>
      </c>
      <c r="Y12" s="560">
        <f>+N12/'(4)MantenimientoyCambiodeconex'!N11</f>
        <v>1.1200000000000001</v>
      </c>
      <c r="Z12" s="560">
        <f>+O12/'(4)MantenimientoyCambiodeconex'!O11</f>
        <v>1.1200000000000001</v>
      </c>
      <c r="AA12" s="560">
        <f>+P12/'(4)MantenimientoyCambiodeconex'!P11</f>
        <v>1.1200000000000001</v>
      </c>
      <c r="AC12" s="560" t="e">
        <f t="shared" ref="AC12:AL32" si="1">+IF(R12=G12,0,1)</f>
        <v>#DIV/0!</v>
      </c>
      <c r="AD12" s="560" t="e">
        <f t="shared" si="0"/>
        <v>#DIV/0!</v>
      </c>
      <c r="AE12" s="560">
        <f t="shared" si="0"/>
        <v>1</v>
      </c>
      <c r="AF12" s="560">
        <f t="shared" si="0"/>
        <v>1</v>
      </c>
      <c r="AG12" s="560">
        <f t="shared" si="0"/>
        <v>1</v>
      </c>
      <c r="AH12" s="560">
        <f t="shared" si="0"/>
        <v>1</v>
      </c>
      <c r="AI12" s="560">
        <f t="shared" si="0"/>
        <v>1</v>
      </c>
      <c r="AJ12" s="560">
        <f t="shared" si="0"/>
        <v>1</v>
      </c>
      <c r="AK12" s="560">
        <f t="shared" si="0"/>
        <v>1</v>
      </c>
      <c r="AL12" s="560">
        <f t="shared" si="0"/>
        <v>1</v>
      </c>
      <c r="BK12" s="573"/>
      <c r="BL12" s="567"/>
      <c r="BM12" s="573"/>
      <c r="BN12" s="568"/>
      <c r="BO12" s="573"/>
      <c r="BP12" s="573"/>
      <c r="BQ12" s="574" t="s">
        <v>265</v>
      </c>
      <c r="BR12" s="575" t="s">
        <v>181</v>
      </c>
      <c r="BS12" s="571">
        <f>'(4)MantenimientoyCambiodeconex'!BS11*1.12</f>
        <v>1.1331174400000001</v>
      </c>
    </row>
    <row r="13" spans="2:71">
      <c r="B13" s="576"/>
      <c r="C13" s="563"/>
      <c r="D13" s="576"/>
      <c r="E13" s="576"/>
      <c r="F13" s="444" t="s">
        <v>237</v>
      </c>
      <c r="G13" s="648"/>
      <c r="H13" s="648"/>
      <c r="I13" s="648">
        <f>+'(4)MantenimientoyCambiodeconex'!I12*1.12</f>
        <v>1.50355968</v>
      </c>
      <c r="J13" s="648"/>
      <c r="K13" s="648">
        <f>+'(4)MantenimientoyCambiodeconex'!K12*1.12</f>
        <v>1.5798272000000002</v>
      </c>
      <c r="L13" s="648"/>
      <c r="M13" s="648">
        <f>+'(4)MantenimientoyCambiodeconex'!M12*1.12</f>
        <v>1.8848972800000001</v>
      </c>
      <c r="N13" s="648"/>
      <c r="O13" s="648">
        <f>+'(4)MantenimientoyCambiodeconex'!O12*1.12</f>
        <v>1.9611648000000002</v>
      </c>
      <c r="P13" s="648"/>
      <c r="R13" s="560" t="e">
        <f>+G13/'(4)MantenimientoyCambiodeconex'!G12</f>
        <v>#DIV/0!</v>
      </c>
      <c r="S13" s="560" t="e">
        <f>+H13/'(4)MantenimientoyCambiodeconex'!H12</f>
        <v>#DIV/0!</v>
      </c>
      <c r="T13" s="560">
        <f>+I13/'(4)MantenimientoyCambiodeconex'!I12</f>
        <v>1.1200000000000001</v>
      </c>
      <c r="U13" s="560" t="e">
        <f>+J13/'(4)MantenimientoyCambiodeconex'!J12</f>
        <v>#DIV/0!</v>
      </c>
      <c r="V13" s="560">
        <f>+K13/'(4)MantenimientoyCambiodeconex'!K12</f>
        <v>1.1200000000000001</v>
      </c>
      <c r="W13" s="560" t="e">
        <f>+L13/'(4)MantenimientoyCambiodeconex'!L12</f>
        <v>#DIV/0!</v>
      </c>
      <c r="X13" s="560">
        <f>+M13/'(4)MantenimientoyCambiodeconex'!M12</f>
        <v>1.1200000000000001</v>
      </c>
      <c r="Y13" s="560" t="e">
        <f>+N13/'(4)MantenimientoyCambiodeconex'!N12</f>
        <v>#DIV/0!</v>
      </c>
      <c r="Z13" s="560">
        <f>+O13/'(4)MantenimientoyCambiodeconex'!O12</f>
        <v>1.1200000000000001</v>
      </c>
      <c r="AA13" s="560" t="e">
        <f>+P13/'(4)MantenimientoyCambiodeconex'!P12</f>
        <v>#DIV/0!</v>
      </c>
      <c r="AC13" s="560" t="e">
        <f t="shared" si="1"/>
        <v>#DIV/0!</v>
      </c>
      <c r="AD13" s="560" t="e">
        <f t="shared" si="0"/>
        <v>#DIV/0!</v>
      </c>
      <c r="AE13" s="560">
        <f t="shared" si="0"/>
        <v>1</v>
      </c>
      <c r="AF13" s="560" t="e">
        <f t="shared" si="0"/>
        <v>#DIV/0!</v>
      </c>
      <c r="AG13" s="560">
        <f t="shared" si="0"/>
        <v>1</v>
      </c>
      <c r="AH13" s="560" t="e">
        <f t="shared" si="0"/>
        <v>#DIV/0!</v>
      </c>
      <c r="AI13" s="560">
        <f t="shared" si="0"/>
        <v>1</v>
      </c>
      <c r="AJ13" s="560" t="e">
        <f t="shared" si="0"/>
        <v>#DIV/0!</v>
      </c>
      <c r="AK13" s="560">
        <f t="shared" si="0"/>
        <v>1</v>
      </c>
      <c r="AL13" s="560" t="e">
        <f t="shared" si="0"/>
        <v>#DIV/0!</v>
      </c>
      <c r="BK13" s="573"/>
      <c r="BL13" s="567"/>
      <c r="BM13" s="573"/>
      <c r="BN13" s="568"/>
      <c r="BO13" s="573"/>
      <c r="BP13" s="573"/>
      <c r="BQ13" s="574" t="s">
        <v>266</v>
      </c>
      <c r="BR13" s="575" t="s">
        <v>181</v>
      </c>
      <c r="BS13" s="571">
        <f>'(4)MantenimientoyCambiodeconex'!BS12*1.12</f>
        <v>1.1984896000000003</v>
      </c>
    </row>
    <row r="14" spans="2:71">
      <c r="B14" s="445"/>
      <c r="C14" s="446"/>
      <c r="D14" s="445"/>
      <c r="E14" s="447"/>
      <c r="F14" s="444" t="s">
        <v>87</v>
      </c>
      <c r="G14" s="648"/>
      <c r="H14" s="648"/>
      <c r="I14" s="648">
        <f>+'(4)MantenimientoyCambiodeconex'!I13*1.12</f>
        <v>1.2529664</v>
      </c>
      <c r="J14" s="648">
        <f>+'(4)MantenimientoyCambiodeconex'!J13*1.12</f>
        <v>1.12222208</v>
      </c>
      <c r="K14" s="648">
        <f>+'(4)MantenimientoyCambiodeconex'!K13*1.12</f>
        <v>1.3183385599999999</v>
      </c>
      <c r="L14" s="648">
        <f>+'(4)MantenimientoyCambiodeconex'!L13*1.12</f>
        <v>1.1875942400000004</v>
      </c>
      <c r="M14" s="648">
        <f>+'(4)MantenimientoyCambiodeconex'!M13*1.12</f>
        <v>1.5689318400000001</v>
      </c>
      <c r="N14" s="648">
        <f>+'(4)MantenimientoyCambiodeconex'!N13*1.12</f>
        <v>1.4272921600000001</v>
      </c>
      <c r="O14" s="648">
        <f>+'(4)MantenimientoyCambiodeconex'!O13*1.12</f>
        <v>1.6343040000000002</v>
      </c>
      <c r="P14" s="648">
        <f>+'(4)MantenimientoyCambiodeconex'!P13*1.12</f>
        <v>1.50355968</v>
      </c>
      <c r="R14" s="560" t="e">
        <f>+G14/'(4)MantenimientoyCambiodeconex'!G13</f>
        <v>#DIV/0!</v>
      </c>
      <c r="S14" s="560" t="e">
        <f>+H14/'(4)MantenimientoyCambiodeconex'!H13</f>
        <v>#DIV/0!</v>
      </c>
      <c r="T14" s="560">
        <f>+I14/'(4)MantenimientoyCambiodeconex'!I13</f>
        <v>1.1200000000000001</v>
      </c>
      <c r="U14" s="560">
        <f>+J14/'(4)MantenimientoyCambiodeconex'!J13</f>
        <v>1.1200000000000001</v>
      </c>
      <c r="V14" s="560">
        <f>+K14/'(4)MantenimientoyCambiodeconex'!K13</f>
        <v>1.1200000000000001</v>
      </c>
      <c r="W14" s="560">
        <f>+L14/'(4)MantenimientoyCambiodeconex'!L13</f>
        <v>1.1200000000000001</v>
      </c>
      <c r="X14" s="560">
        <f>+M14/'(4)MantenimientoyCambiodeconex'!M13</f>
        <v>1.1200000000000001</v>
      </c>
      <c r="Y14" s="560">
        <f>+N14/'(4)MantenimientoyCambiodeconex'!N13</f>
        <v>1.1200000000000001</v>
      </c>
      <c r="Z14" s="560">
        <f>+O14/'(4)MantenimientoyCambiodeconex'!O13</f>
        <v>1.1200000000000001</v>
      </c>
      <c r="AA14" s="560">
        <f>+P14/'(4)MantenimientoyCambiodeconex'!P13</f>
        <v>1.1200000000000001</v>
      </c>
      <c r="AC14" s="560" t="e">
        <f t="shared" si="1"/>
        <v>#DIV/0!</v>
      </c>
      <c r="AD14" s="560" t="e">
        <f t="shared" si="0"/>
        <v>#DIV/0!</v>
      </c>
      <c r="AE14" s="560">
        <f t="shared" si="0"/>
        <v>1</v>
      </c>
      <c r="AF14" s="560">
        <f t="shared" si="0"/>
        <v>1</v>
      </c>
      <c r="AG14" s="560">
        <f t="shared" si="0"/>
        <v>1</v>
      </c>
      <c r="AH14" s="560">
        <f t="shared" si="0"/>
        <v>1</v>
      </c>
      <c r="AI14" s="560">
        <f t="shared" si="0"/>
        <v>1</v>
      </c>
      <c r="AJ14" s="560">
        <f t="shared" si="0"/>
        <v>1</v>
      </c>
      <c r="AK14" s="560">
        <f t="shared" si="0"/>
        <v>1</v>
      </c>
      <c r="AL14" s="560">
        <f t="shared" si="0"/>
        <v>1</v>
      </c>
      <c r="BK14" s="573"/>
      <c r="BL14" s="567"/>
      <c r="BM14" s="573"/>
      <c r="BN14" s="568"/>
      <c r="BO14" s="573"/>
      <c r="BP14" s="573"/>
      <c r="BQ14" s="574" t="s">
        <v>268</v>
      </c>
      <c r="BR14" s="575" t="s">
        <v>181</v>
      </c>
      <c r="BS14" s="571">
        <f>'(4)MantenimientoyCambiodeconex'!BS13*1.12</f>
        <v>1.4163968</v>
      </c>
    </row>
    <row r="15" spans="2:71">
      <c r="B15" s="576"/>
      <c r="C15" s="563"/>
      <c r="D15" s="576"/>
      <c r="E15" s="576"/>
      <c r="F15" s="444" t="s">
        <v>238</v>
      </c>
      <c r="G15" s="648"/>
      <c r="H15" s="648"/>
      <c r="I15" s="648">
        <f>+'(4)MantenimientoyCambiodeconex'!I14*1.12</f>
        <v>1.50355968</v>
      </c>
      <c r="J15" s="648"/>
      <c r="K15" s="648">
        <f>+'(4)MantenimientoyCambiodeconex'!K14*1.12</f>
        <v>1.5798272000000002</v>
      </c>
      <c r="L15" s="648"/>
      <c r="M15" s="648">
        <f>+'(4)MantenimientoyCambiodeconex'!M14*1.12</f>
        <v>1.8848972800000001</v>
      </c>
      <c r="N15" s="648"/>
      <c r="O15" s="648">
        <f>+'(4)MantenimientoyCambiodeconex'!O14*1.12</f>
        <v>1.9611648000000002</v>
      </c>
      <c r="P15" s="648"/>
      <c r="R15" s="560" t="e">
        <f>+G15/'(4)MantenimientoyCambiodeconex'!G14</f>
        <v>#DIV/0!</v>
      </c>
      <c r="S15" s="560" t="e">
        <f>+H15/'(4)MantenimientoyCambiodeconex'!H14</f>
        <v>#DIV/0!</v>
      </c>
      <c r="T15" s="560">
        <f>+I15/'(4)MantenimientoyCambiodeconex'!I14</f>
        <v>1.1200000000000001</v>
      </c>
      <c r="U15" s="560" t="e">
        <f>+J15/'(4)MantenimientoyCambiodeconex'!J14</f>
        <v>#DIV/0!</v>
      </c>
      <c r="V15" s="560">
        <f>+K15/'(4)MantenimientoyCambiodeconex'!K14</f>
        <v>1.1200000000000001</v>
      </c>
      <c r="W15" s="560" t="e">
        <f>+L15/'(4)MantenimientoyCambiodeconex'!L14</f>
        <v>#DIV/0!</v>
      </c>
      <c r="X15" s="560">
        <f>+M15/'(4)MantenimientoyCambiodeconex'!M14</f>
        <v>1.1200000000000001</v>
      </c>
      <c r="Y15" s="560" t="e">
        <f>+N15/'(4)MantenimientoyCambiodeconex'!N14</f>
        <v>#DIV/0!</v>
      </c>
      <c r="Z15" s="560">
        <f>+O15/'(4)MantenimientoyCambiodeconex'!O14</f>
        <v>1.1200000000000001</v>
      </c>
      <c r="AA15" s="560" t="e">
        <f>+P15/'(4)MantenimientoyCambiodeconex'!P14</f>
        <v>#DIV/0!</v>
      </c>
      <c r="AC15" s="560" t="e">
        <f t="shared" si="1"/>
        <v>#DIV/0!</v>
      </c>
      <c r="AD15" s="560" t="e">
        <f t="shared" si="0"/>
        <v>#DIV/0!</v>
      </c>
      <c r="AE15" s="560">
        <f t="shared" si="0"/>
        <v>1</v>
      </c>
      <c r="AF15" s="560" t="e">
        <f t="shared" si="0"/>
        <v>#DIV/0!</v>
      </c>
      <c r="AG15" s="560">
        <f t="shared" si="0"/>
        <v>1</v>
      </c>
      <c r="AH15" s="560" t="e">
        <f t="shared" si="0"/>
        <v>#DIV/0!</v>
      </c>
      <c r="AI15" s="560">
        <f t="shared" si="0"/>
        <v>1</v>
      </c>
      <c r="AJ15" s="560" t="e">
        <f t="shared" si="0"/>
        <v>#DIV/0!</v>
      </c>
      <c r="AK15" s="560">
        <f t="shared" si="0"/>
        <v>1</v>
      </c>
      <c r="AL15" s="560" t="e">
        <f t="shared" si="0"/>
        <v>#DIV/0!</v>
      </c>
      <c r="BK15" s="573"/>
      <c r="BL15" s="567"/>
      <c r="BM15" s="573"/>
      <c r="BN15" s="568"/>
      <c r="BO15" s="573"/>
      <c r="BP15" s="573"/>
      <c r="BQ15" s="574" t="s">
        <v>267</v>
      </c>
      <c r="BR15" s="575" t="s">
        <v>181</v>
      </c>
      <c r="BS15" s="571">
        <f>'(4)MantenimientoyCambiodeconex'!BS14*1.12</f>
        <v>1.4817689600000004</v>
      </c>
    </row>
    <row r="16" spans="2:71">
      <c r="B16" s="445"/>
      <c r="C16" s="446"/>
      <c r="D16" s="449"/>
      <c r="E16" s="538"/>
      <c r="F16" s="444" t="s">
        <v>55</v>
      </c>
      <c r="G16" s="648">
        <f>+'(4)MantenimientoyCambiodeconex'!G15*1.12</f>
        <v>1.6234086400000003</v>
      </c>
      <c r="H16" s="648">
        <f>+'(4)MantenimientoyCambiodeconex'!H15*1.12</f>
        <v>1.4926643200000003</v>
      </c>
      <c r="I16" s="649"/>
      <c r="J16" s="649"/>
      <c r="K16" s="649"/>
      <c r="L16" s="649"/>
      <c r="M16" s="649"/>
      <c r="N16" s="649"/>
      <c r="O16" s="649"/>
      <c r="P16" s="649"/>
      <c r="R16" s="560">
        <f>+G16/'(4)MantenimientoyCambiodeconex'!G15</f>
        <v>1.1200000000000001</v>
      </c>
      <c r="S16" s="560">
        <f>+H16/'(4)MantenimientoyCambiodeconex'!H15</f>
        <v>1.1200000000000001</v>
      </c>
      <c r="T16" s="560" t="e">
        <f>+I16/'(4)MantenimientoyCambiodeconex'!I15</f>
        <v>#DIV/0!</v>
      </c>
      <c r="U16" s="560" t="e">
        <f>+J16/'(4)MantenimientoyCambiodeconex'!J15</f>
        <v>#DIV/0!</v>
      </c>
      <c r="V16" s="560" t="e">
        <f>+K16/'(4)MantenimientoyCambiodeconex'!K15</f>
        <v>#DIV/0!</v>
      </c>
      <c r="W16" s="560" t="e">
        <f>+L16/'(4)MantenimientoyCambiodeconex'!L15</f>
        <v>#DIV/0!</v>
      </c>
      <c r="X16" s="560" t="e">
        <f>+M16/'(4)MantenimientoyCambiodeconex'!M15</f>
        <v>#DIV/0!</v>
      </c>
      <c r="Y16" s="560" t="e">
        <f>+N16/'(4)MantenimientoyCambiodeconex'!N15</f>
        <v>#DIV/0!</v>
      </c>
      <c r="Z16" s="560" t="e">
        <f>+O16/'(4)MantenimientoyCambiodeconex'!O15</f>
        <v>#DIV/0!</v>
      </c>
      <c r="AA16" s="560" t="e">
        <f>+P16/'(4)MantenimientoyCambiodeconex'!P15</f>
        <v>#DIV/0!</v>
      </c>
      <c r="AC16" s="560">
        <f t="shared" si="1"/>
        <v>1</v>
      </c>
      <c r="AD16" s="560">
        <f t="shared" si="0"/>
        <v>1</v>
      </c>
      <c r="AE16" s="560" t="e">
        <f t="shared" si="0"/>
        <v>#DIV/0!</v>
      </c>
      <c r="AF16" s="560" t="e">
        <f t="shared" si="0"/>
        <v>#DIV/0!</v>
      </c>
      <c r="AG16" s="560" t="e">
        <f t="shared" si="0"/>
        <v>#DIV/0!</v>
      </c>
      <c r="AH16" s="560" t="e">
        <f t="shared" si="0"/>
        <v>#DIV/0!</v>
      </c>
      <c r="AI16" s="560" t="e">
        <f t="shared" si="0"/>
        <v>#DIV/0!</v>
      </c>
      <c r="AJ16" s="560" t="e">
        <f t="shared" si="0"/>
        <v>#DIV/0!</v>
      </c>
      <c r="AK16" s="560" t="e">
        <f t="shared" si="0"/>
        <v>#DIV/0!</v>
      </c>
      <c r="AL16" s="560" t="e">
        <f t="shared" si="0"/>
        <v>#DIV/0!</v>
      </c>
      <c r="BK16" s="573"/>
      <c r="BL16" s="567"/>
      <c r="BM16" s="573"/>
      <c r="BN16" s="568"/>
      <c r="BO16" s="573"/>
      <c r="BP16" s="577"/>
      <c r="BQ16" s="570" t="s">
        <v>61</v>
      </c>
      <c r="BR16" s="570" t="s">
        <v>62</v>
      </c>
      <c r="BS16" s="571">
        <f>'(4)MantenimientoyCambiodeconex'!BS15*1.12</f>
        <v>1.54714112</v>
      </c>
    </row>
    <row r="17" spans="2:71">
      <c r="B17" s="445"/>
      <c r="C17" s="446"/>
      <c r="D17" s="442" t="s">
        <v>13</v>
      </c>
      <c r="E17" s="443" t="s">
        <v>14</v>
      </c>
      <c r="F17" s="444" t="s">
        <v>62</v>
      </c>
      <c r="G17" s="648">
        <f>+'(4)MantenimientoyCambiodeconex'!G16*1.12</f>
        <v>1.6234086400000003</v>
      </c>
      <c r="H17" s="648">
        <f>+'(4)MantenimientoyCambiodeconex'!H16*1.12</f>
        <v>1.4926643200000003</v>
      </c>
      <c r="I17" s="649"/>
      <c r="J17" s="649"/>
      <c r="K17" s="649"/>
      <c r="L17" s="649"/>
      <c r="M17" s="649"/>
      <c r="N17" s="649"/>
      <c r="O17" s="649"/>
      <c r="P17" s="649"/>
      <c r="R17" s="560">
        <f>+G17/'(4)MantenimientoyCambiodeconex'!G16</f>
        <v>1.1200000000000001</v>
      </c>
      <c r="S17" s="560">
        <f>+H17/'(4)MantenimientoyCambiodeconex'!H16</f>
        <v>1.1200000000000001</v>
      </c>
      <c r="T17" s="560" t="e">
        <f>+I17/'(4)MantenimientoyCambiodeconex'!I16</f>
        <v>#DIV/0!</v>
      </c>
      <c r="U17" s="560" t="e">
        <f>+J17/'(4)MantenimientoyCambiodeconex'!J16</f>
        <v>#DIV/0!</v>
      </c>
      <c r="V17" s="560" t="e">
        <f>+K17/'(4)MantenimientoyCambiodeconex'!K16</f>
        <v>#DIV/0!</v>
      </c>
      <c r="W17" s="560" t="e">
        <f>+L17/'(4)MantenimientoyCambiodeconex'!L16</f>
        <v>#DIV/0!</v>
      </c>
      <c r="X17" s="560" t="e">
        <f>+M17/'(4)MantenimientoyCambiodeconex'!M16</f>
        <v>#DIV/0!</v>
      </c>
      <c r="Y17" s="560" t="e">
        <f>+N17/'(4)MantenimientoyCambiodeconex'!N16</f>
        <v>#DIV/0!</v>
      </c>
      <c r="Z17" s="560" t="e">
        <f>+O17/'(4)MantenimientoyCambiodeconex'!O16</f>
        <v>#DIV/0!</v>
      </c>
      <c r="AA17" s="560" t="e">
        <f>+P17/'(4)MantenimientoyCambiodeconex'!P16</f>
        <v>#DIV/0!</v>
      </c>
      <c r="AC17" s="560">
        <f t="shared" si="1"/>
        <v>1</v>
      </c>
      <c r="AD17" s="560">
        <f t="shared" si="0"/>
        <v>1</v>
      </c>
      <c r="AE17" s="560" t="e">
        <f t="shared" si="0"/>
        <v>#DIV/0!</v>
      </c>
      <c r="AF17" s="560" t="e">
        <f t="shared" si="0"/>
        <v>#DIV/0!</v>
      </c>
      <c r="AG17" s="560" t="e">
        <f t="shared" si="0"/>
        <v>#DIV/0!</v>
      </c>
      <c r="AH17" s="560" t="e">
        <f t="shared" si="0"/>
        <v>#DIV/0!</v>
      </c>
      <c r="AI17" s="560" t="e">
        <f t="shared" si="0"/>
        <v>#DIV/0!</v>
      </c>
      <c r="AJ17" s="560" t="e">
        <f t="shared" si="0"/>
        <v>#DIV/0!</v>
      </c>
      <c r="AK17" s="560" t="e">
        <f t="shared" si="0"/>
        <v>#DIV/0!</v>
      </c>
      <c r="AL17" s="560" t="e">
        <f t="shared" si="0"/>
        <v>#DIV/0!</v>
      </c>
      <c r="BK17" s="573"/>
      <c r="BL17" s="567"/>
      <c r="BM17" s="573"/>
      <c r="BN17" s="568"/>
      <c r="BO17" s="573"/>
      <c r="BP17" s="566" t="s">
        <v>2</v>
      </c>
      <c r="BQ17" s="570" t="s">
        <v>54</v>
      </c>
      <c r="BR17" s="570" t="s">
        <v>55</v>
      </c>
      <c r="BS17" s="571">
        <f>'(4)MantenimientoyCambiodeconex'!BS16*1.12</f>
        <v>1.4817689600000004</v>
      </c>
    </row>
    <row r="18" spans="2:71">
      <c r="B18" s="445"/>
      <c r="C18" s="446"/>
      <c r="D18" s="445"/>
      <c r="E18" s="447"/>
      <c r="F18" s="444" t="s">
        <v>86</v>
      </c>
      <c r="G18" s="648"/>
      <c r="H18" s="648"/>
      <c r="I18" s="648">
        <f>+'(4)MantenimientoyCambiodeconex'!I17*1.12</f>
        <v>0</v>
      </c>
      <c r="J18" s="648">
        <f>+'(4)MantenimientoyCambiodeconex'!J17*1.12</f>
        <v>0</v>
      </c>
      <c r="K18" s="648">
        <f>+'(4)MantenimientoyCambiodeconex'!K17*1.12</f>
        <v>0</v>
      </c>
      <c r="L18" s="648">
        <f>+'(4)MantenimientoyCambiodeconex'!L17*1.12</f>
        <v>0</v>
      </c>
      <c r="M18" s="648">
        <f>+'(4)MantenimientoyCambiodeconex'!M17*1.12</f>
        <v>0</v>
      </c>
      <c r="N18" s="648">
        <f>+'(4)MantenimientoyCambiodeconex'!N17*1.12</f>
        <v>0</v>
      </c>
      <c r="O18" s="648">
        <f>+'(4)MantenimientoyCambiodeconex'!O17*1.12</f>
        <v>0</v>
      </c>
      <c r="P18" s="648">
        <f>+'(4)MantenimientoyCambiodeconex'!P17*1.12</f>
        <v>0</v>
      </c>
      <c r="R18" s="560">
        <f>+G18/'(4)MantenimientoyCambiodeconex'!G17</f>
        <v>0</v>
      </c>
      <c r="S18" s="560">
        <f>+H18/'(4)MantenimientoyCambiodeconex'!H17</f>
        <v>0</v>
      </c>
      <c r="T18" s="560" t="e">
        <f>+I18/'(4)MantenimientoyCambiodeconex'!I17</f>
        <v>#DIV/0!</v>
      </c>
      <c r="U18" s="560" t="e">
        <f>+J18/'(4)MantenimientoyCambiodeconex'!J17</f>
        <v>#DIV/0!</v>
      </c>
      <c r="V18" s="560" t="e">
        <f>+K18/'(4)MantenimientoyCambiodeconex'!K17</f>
        <v>#DIV/0!</v>
      </c>
      <c r="W18" s="560" t="e">
        <f>+L18/'(4)MantenimientoyCambiodeconex'!L17</f>
        <v>#DIV/0!</v>
      </c>
      <c r="X18" s="560" t="e">
        <f>+M18/'(4)MantenimientoyCambiodeconex'!M17</f>
        <v>#DIV/0!</v>
      </c>
      <c r="Y18" s="560" t="e">
        <f>+N18/'(4)MantenimientoyCambiodeconex'!N17</f>
        <v>#DIV/0!</v>
      </c>
      <c r="Z18" s="560" t="e">
        <f>+O18/'(4)MantenimientoyCambiodeconex'!O17</f>
        <v>#DIV/0!</v>
      </c>
      <c r="AA18" s="560" t="e">
        <f>+P18/'(4)MantenimientoyCambiodeconex'!P17</f>
        <v>#DIV/0!</v>
      </c>
      <c r="AC18" s="560">
        <f t="shared" si="1"/>
        <v>0</v>
      </c>
      <c r="AD18" s="560">
        <f t="shared" si="0"/>
        <v>0</v>
      </c>
      <c r="AE18" s="560" t="e">
        <f t="shared" si="0"/>
        <v>#DIV/0!</v>
      </c>
      <c r="AF18" s="560" t="e">
        <f t="shared" si="0"/>
        <v>#DIV/0!</v>
      </c>
      <c r="AG18" s="560" t="e">
        <f t="shared" si="0"/>
        <v>#DIV/0!</v>
      </c>
      <c r="AH18" s="560" t="e">
        <f t="shared" si="0"/>
        <v>#DIV/0!</v>
      </c>
      <c r="AI18" s="560" t="e">
        <f t="shared" si="0"/>
        <v>#DIV/0!</v>
      </c>
      <c r="AJ18" s="560" t="e">
        <f t="shared" si="0"/>
        <v>#DIV/0!</v>
      </c>
      <c r="AK18" s="560" t="e">
        <f t="shared" si="0"/>
        <v>#DIV/0!</v>
      </c>
      <c r="AL18" s="560" t="e">
        <f t="shared" si="0"/>
        <v>#DIV/0!</v>
      </c>
      <c r="BJ18" s="436"/>
      <c r="BK18" s="573"/>
      <c r="BL18" s="567"/>
      <c r="BM18" s="573"/>
      <c r="BN18" s="568"/>
      <c r="BO18" s="573"/>
      <c r="BP18" s="573"/>
      <c r="BQ18" s="570" t="s">
        <v>56</v>
      </c>
      <c r="BR18" s="570" t="s">
        <v>57</v>
      </c>
      <c r="BS18" s="571">
        <f>'(4)MantenimientoyCambiodeconex'!BS17*1.12</f>
        <v>1.4817689600000004</v>
      </c>
    </row>
    <row r="19" spans="2:71">
      <c r="B19" s="445"/>
      <c r="C19" s="446"/>
      <c r="D19" s="445"/>
      <c r="E19" s="447"/>
      <c r="F19" s="444" t="s">
        <v>87</v>
      </c>
      <c r="G19" s="648"/>
      <c r="H19" s="648"/>
      <c r="I19" s="648">
        <f>+'(4)MantenimientoyCambiodeconex'!I18*1.12</f>
        <v>0</v>
      </c>
      <c r="J19" s="648">
        <f>+'(4)MantenimientoyCambiodeconex'!J18*1.12</f>
        <v>0</v>
      </c>
      <c r="K19" s="648">
        <f>+'(4)MantenimientoyCambiodeconex'!K18*1.12</f>
        <v>0</v>
      </c>
      <c r="L19" s="648">
        <f>+'(4)MantenimientoyCambiodeconex'!L18*1.12</f>
        <v>0</v>
      </c>
      <c r="M19" s="648">
        <f>+'(4)MantenimientoyCambiodeconex'!M18*1.12</f>
        <v>0</v>
      </c>
      <c r="N19" s="648">
        <f>+'(4)MantenimientoyCambiodeconex'!N18*1.12</f>
        <v>0</v>
      </c>
      <c r="O19" s="648">
        <f>+'(4)MantenimientoyCambiodeconex'!O18*1.12</f>
        <v>0</v>
      </c>
      <c r="P19" s="648">
        <f>+'(4)MantenimientoyCambiodeconex'!P18*1.12</f>
        <v>0</v>
      </c>
      <c r="R19" s="560">
        <f>+G19/'(4)MantenimientoyCambiodeconex'!G18</f>
        <v>0</v>
      </c>
      <c r="S19" s="560">
        <f>+H19/'(4)MantenimientoyCambiodeconex'!H18</f>
        <v>0</v>
      </c>
      <c r="T19" s="560" t="e">
        <f>+I19/'(4)MantenimientoyCambiodeconex'!I18</f>
        <v>#DIV/0!</v>
      </c>
      <c r="U19" s="560" t="e">
        <f>+J19/'(4)MantenimientoyCambiodeconex'!J18</f>
        <v>#DIV/0!</v>
      </c>
      <c r="V19" s="560" t="e">
        <f>+K19/'(4)MantenimientoyCambiodeconex'!K18</f>
        <v>#DIV/0!</v>
      </c>
      <c r="W19" s="560" t="e">
        <f>+L19/'(4)MantenimientoyCambiodeconex'!L18</f>
        <v>#DIV/0!</v>
      </c>
      <c r="X19" s="560" t="e">
        <f>+M19/'(4)MantenimientoyCambiodeconex'!M18</f>
        <v>#DIV/0!</v>
      </c>
      <c r="Y19" s="560" t="e">
        <f>+N19/'(4)MantenimientoyCambiodeconex'!N18</f>
        <v>#DIV/0!</v>
      </c>
      <c r="Z19" s="560" t="e">
        <f>+O19/'(4)MantenimientoyCambiodeconex'!O18</f>
        <v>#DIV/0!</v>
      </c>
      <c r="AA19" s="560" t="e">
        <f>+P19/'(4)MantenimientoyCambiodeconex'!P18</f>
        <v>#DIV/0!</v>
      </c>
      <c r="AC19" s="560">
        <f t="shared" si="1"/>
        <v>0</v>
      </c>
      <c r="AD19" s="560">
        <f t="shared" si="0"/>
        <v>0</v>
      </c>
      <c r="AE19" s="560" t="e">
        <f t="shared" si="0"/>
        <v>#DIV/0!</v>
      </c>
      <c r="AF19" s="560" t="e">
        <f t="shared" si="0"/>
        <v>#DIV/0!</v>
      </c>
      <c r="AG19" s="560" t="e">
        <f t="shared" si="0"/>
        <v>#DIV/0!</v>
      </c>
      <c r="AH19" s="560" t="e">
        <f t="shared" si="0"/>
        <v>#DIV/0!</v>
      </c>
      <c r="AI19" s="560" t="e">
        <f t="shared" si="0"/>
        <v>#DIV/0!</v>
      </c>
      <c r="AJ19" s="560" t="e">
        <f t="shared" si="0"/>
        <v>#DIV/0!</v>
      </c>
      <c r="AK19" s="560" t="e">
        <f t="shared" si="0"/>
        <v>#DIV/0!</v>
      </c>
      <c r="AL19" s="560" t="e">
        <f t="shared" si="0"/>
        <v>#DIV/0!</v>
      </c>
      <c r="BJ19" s="436"/>
      <c r="BK19" s="573"/>
      <c r="BL19" s="567"/>
      <c r="BM19" s="573"/>
      <c r="BN19" s="568"/>
      <c r="BO19" s="573"/>
      <c r="BP19" s="573"/>
      <c r="BQ19" s="574" t="s">
        <v>265</v>
      </c>
      <c r="BR19" s="575" t="s">
        <v>181</v>
      </c>
      <c r="BS19" s="571">
        <f>'(4)MantenimientoyCambiodeconex'!BS18*1.12</f>
        <v>0.61014016000000004</v>
      </c>
    </row>
    <row r="20" spans="2:71">
      <c r="B20" s="445"/>
      <c r="C20" s="446"/>
      <c r="D20" s="445"/>
      <c r="E20" s="447"/>
      <c r="F20" s="451" t="s">
        <v>55</v>
      </c>
      <c r="G20" s="648">
        <f>+'(4)MantenimientoyCambiodeconex'!G19*1.12</f>
        <v>0</v>
      </c>
      <c r="H20" s="648">
        <f>+'(4)MantenimientoyCambiodeconex'!H19*1.12</f>
        <v>0</v>
      </c>
      <c r="I20" s="649"/>
      <c r="J20" s="649"/>
      <c r="K20" s="649"/>
      <c r="L20" s="649"/>
      <c r="M20" s="649"/>
      <c r="N20" s="649"/>
      <c r="O20" s="649"/>
      <c r="P20" s="649"/>
      <c r="R20" s="560" t="e">
        <f>+G20/'(4)MantenimientoyCambiodeconex'!G19</f>
        <v>#DIV/0!</v>
      </c>
      <c r="S20" s="560" t="e">
        <f>+H20/'(4)MantenimientoyCambiodeconex'!H19</f>
        <v>#DIV/0!</v>
      </c>
      <c r="T20" s="560">
        <f>+I20/'(4)MantenimientoyCambiodeconex'!I19</f>
        <v>0</v>
      </c>
      <c r="U20" s="560">
        <f>+J20/'(4)MantenimientoyCambiodeconex'!J19</f>
        <v>0</v>
      </c>
      <c r="V20" s="560">
        <f>+K20/'(4)MantenimientoyCambiodeconex'!K19</f>
        <v>0</v>
      </c>
      <c r="W20" s="560">
        <f>+L20/'(4)MantenimientoyCambiodeconex'!L19</f>
        <v>0</v>
      </c>
      <c r="X20" s="560">
        <f>+M20/'(4)MantenimientoyCambiodeconex'!M19</f>
        <v>0</v>
      </c>
      <c r="Y20" s="560">
        <f>+N20/'(4)MantenimientoyCambiodeconex'!N19</f>
        <v>0</v>
      </c>
      <c r="Z20" s="560">
        <f>+O20/'(4)MantenimientoyCambiodeconex'!O19</f>
        <v>0</v>
      </c>
      <c r="AA20" s="560">
        <f>+P20/'(4)MantenimientoyCambiodeconex'!P19</f>
        <v>0</v>
      </c>
      <c r="AC20" s="560" t="e">
        <f t="shared" si="1"/>
        <v>#DIV/0!</v>
      </c>
      <c r="AD20" s="560" t="e">
        <f t="shared" si="0"/>
        <v>#DIV/0!</v>
      </c>
      <c r="AE20" s="560">
        <f t="shared" si="0"/>
        <v>0</v>
      </c>
      <c r="AF20" s="560">
        <f t="shared" si="0"/>
        <v>0</v>
      </c>
      <c r="AG20" s="560">
        <f t="shared" si="0"/>
        <v>0</v>
      </c>
      <c r="AH20" s="560">
        <f t="shared" si="0"/>
        <v>0</v>
      </c>
      <c r="AI20" s="560">
        <f t="shared" si="0"/>
        <v>0</v>
      </c>
      <c r="AJ20" s="560">
        <f t="shared" si="0"/>
        <v>0</v>
      </c>
      <c r="AK20" s="560">
        <f t="shared" si="0"/>
        <v>0</v>
      </c>
      <c r="AL20" s="560">
        <f t="shared" si="0"/>
        <v>0</v>
      </c>
      <c r="BK20" s="573"/>
      <c r="BL20" s="567"/>
      <c r="BM20" s="573"/>
      <c r="BN20" s="568"/>
      <c r="BO20" s="573"/>
      <c r="BP20" s="573"/>
      <c r="BQ20" s="574" t="s">
        <v>266</v>
      </c>
      <c r="BR20" s="575" t="s">
        <v>181</v>
      </c>
      <c r="BS20" s="571">
        <f>'(4)MantenimientoyCambiodeconex'!BS19*1.12</f>
        <v>0.84983808000000005</v>
      </c>
    </row>
    <row r="21" spans="2:71">
      <c r="B21" s="442" t="s">
        <v>17</v>
      </c>
      <c r="C21" s="452" t="s">
        <v>15</v>
      </c>
      <c r="D21" s="442" t="s">
        <v>16</v>
      </c>
      <c r="E21" s="443" t="s">
        <v>18</v>
      </c>
      <c r="F21" s="444" t="s">
        <v>62</v>
      </c>
      <c r="G21" s="648">
        <f>+'(4)MantenimientoyCambiodeconex'!G20*1.12</f>
        <v>0</v>
      </c>
      <c r="H21" s="648">
        <f>+'(4)MantenimientoyCambiodeconex'!H20*1.12</f>
        <v>0</v>
      </c>
      <c r="I21" s="649"/>
      <c r="J21" s="649"/>
      <c r="K21" s="649"/>
      <c r="L21" s="649"/>
      <c r="M21" s="649"/>
      <c r="N21" s="649"/>
      <c r="O21" s="649"/>
      <c r="P21" s="649"/>
      <c r="R21" s="560" t="e">
        <f>+G21/'(4)MantenimientoyCambiodeconex'!G20</f>
        <v>#DIV/0!</v>
      </c>
      <c r="S21" s="560" t="e">
        <f>+H21/'(4)MantenimientoyCambiodeconex'!H20</f>
        <v>#DIV/0!</v>
      </c>
      <c r="T21" s="560">
        <f>+I21/'(4)MantenimientoyCambiodeconex'!I20</f>
        <v>0</v>
      </c>
      <c r="U21" s="560">
        <f>+J21/'(4)MantenimientoyCambiodeconex'!J20</f>
        <v>0</v>
      </c>
      <c r="V21" s="560">
        <f>+K21/'(4)MantenimientoyCambiodeconex'!K20</f>
        <v>0</v>
      </c>
      <c r="W21" s="560">
        <f>+L21/'(4)MantenimientoyCambiodeconex'!L20</f>
        <v>0</v>
      </c>
      <c r="X21" s="560">
        <f>+M21/'(4)MantenimientoyCambiodeconex'!M20</f>
        <v>0</v>
      </c>
      <c r="Y21" s="560">
        <f>+N21/'(4)MantenimientoyCambiodeconex'!N20</f>
        <v>0</v>
      </c>
      <c r="Z21" s="560">
        <f>+O21/'(4)MantenimientoyCambiodeconex'!O20</f>
        <v>0</v>
      </c>
      <c r="AA21" s="560">
        <f>+P21/'(4)MantenimientoyCambiodeconex'!P20</f>
        <v>0</v>
      </c>
      <c r="AC21" s="560" t="e">
        <f t="shared" si="1"/>
        <v>#DIV/0!</v>
      </c>
      <c r="AD21" s="560" t="e">
        <f t="shared" si="0"/>
        <v>#DIV/0!</v>
      </c>
      <c r="AE21" s="560">
        <f t="shared" si="0"/>
        <v>0</v>
      </c>
      <c r="AF21" s="560">
        <f t="shared" si="0"/>
        <v>0</v>
      </c>
      <c r="AG21" s="560">
        <f t="shared" si="0"/>
        <v>0</v>
      </c>
      <c r="AH21" s="560">
        <f t="shared" si="0"/>
        <v>0</v>
      </c>
      <c r="AI21" s="560">
        <f t="shared" si="0"/>
        <v>0</v>
      </c>
      <c r="AJ21" s="560">
        <f t="shared" si="0"/>
        <v>0</v>
      </c>
      <c r="AK21" s="560">
        <f t="shared" si="0"/>
        <v>0</v>
      </c>
      <c r="AL21" s="560">
        <f t="shared" si="0"/>
        <v>0</v>
      </c>
      <c r="BK21" s="573"/>
      <c r="BL21" s="567"/>
      <c r="BM21" s="573"/>
      <c r="BN21" s="568"/>
      <c r="BO21" s="573"/>
      <c r="BP21" s="573"/>
      <c r="BQ21" s="574" t="s">
        <v>268</v>
      </c>
      <c r="BR21" s="575" t="s">
        <v>181</v>
      </c>
      <c r="BS21" s="571">
        <f>'(4)MantenimientoyCambiodeconex'!BS20*1.12</f>
        <v>1.0132684800000002</v>
      </c>
    </row>
    <row r="22" spans="2:71">
      <c r="B22" s="445"/>
      <c r="C22" s="446"/>
      <c r="D22" s="445"/>
      <c r="E22" s="447"/>
      <c r="F22" s="444" t="s">
        <v>59</v>
      </c>
      <c r="G22" s="648"/>
      <c r="H22" s="648"/>
      <c r="I22" s="648">
        <f>+'(4)MantenimientoyCambiodeconex'!I21*1.12</f>
        <v>0</v>
      </c>
      <c r="J22" s="648">
        <f>+'(4)MantenimientoyCambiodeconex'!J21*1.12</f>
        <v>0</v>
      </c>
      <c r="K22" s="648">
        <f>+'(4)MantenimientoyCambiodeconex'!K21*1.12</f>
        <v>0</v>
      </c>
      <c r="L22" s="648">
        <f>+'(4)MantenimientoyCambiodeconex'!L21*1.12</f>
        <v>0</v>
      </c>
      <c r="M22" s="648">
        <f>+'(4)MantenimientoyCambiodeconex'!M21*1.12</f>
        <v>0</v>
      </c>
      <c r="N22" s="648">
        <f>+'(4)MantenimientoyCambiodeconex'!N21*1.12</f>
        <v>0</v>
      </c>
      <c r="O22" s="648">
        <f>+'(4)MantenimientoyCambiodeconex'!O21*1.12</f>
        <v>0</v>
      </c>
      <c r="P22" s="648">
        <f>+'(4)MantenimientoyCambiodeconex'!P21*1.12</f>
        <v>0</v>
      </c>
      <c r="R22" s="560">
        <f>+G22/'(4)MantenimientoyCambiodeconex'!G21</f>
        <v>0</v>
      </c>
      <c r="S22" s="560">
        <f>+H22/'(4)MantenimientoyCambiodeconex'!H21</f>
        <v>0</v>
      </c>
      <c r="T22" s="560" t="e">
        <f>+I22/'(4)MantenimientoyCambiodeconex'!I21</f>
        <v>#DIV/0!</v>
      </c>
      <c r="U22" s="560" t="e">
        <f>+J22/'(4)MantenimientoyCambiodeconex'!J21</f>
        <v>#DIV/0!</v>
      </c>
      <c r="V22" s="560" t="e">
        <f>+K22/'(4)MantenimientoyCambiodeconex'!K21</f>
        <v>#DIV/0!</v>
      </c>
      <c r="W22" s="560" t="e">
        <f>+L22/'(4)MantenimientoyCambiodeconex'!L21</f>
        <v>#DIV/0!</v>
      </c>
      <c r="X22" s="560" t="e">
        <f>+M22/'(4)MantenimientoyCambiodeconex'!M21</f>
        <v>#DIV/0!</v>
      </c>
      <c r="Y22" s="560" t="e">
        <f>+N22/'(4)MantenimientoyCambiodeconex'!N21</f>
        <v>#DIV/0!</v>
      </c>
      <c r="Z22" s="560" t="e">
        <f>+O22/'(4)MantenimientoyCambiodeconex'!O21</f>
        <v>#DIV/0!</v>
      </c>
      <c r="AA22" s="560" t="e">
        <f>+P22/'(4)MantenimientoyCambiodeconex'!P21</f>
        <v>#DIV/0!</v>
      </c>
      <c r="AC22" s="560">
        <f t="shared" si="1"/>
        <v>0</v>
      </c>
      <c r="AD22" s="560">
        <f t="shared" si="0"/>
        <v>0</v>
      </c>
      <c r="AE22" s="560" t="e">
        <f t="shared" si="0"/>
        <v>#DIV/0!</v>
      </c>
      <c r="AF22" s="560" t="e">
        <f t="shared" si="0"/>
        <v>#DIV/0!</v>
      </c>
      <c r="AG22" s="560" t="e">
        <f t="shared" si="0"/>
        <v>#DIV/0!</v>
      </c>
      <c r="AH22" s="560" t="e">
        <f t="shared" si="0"/>
        <v>#DIV/0!</v>
      </c>
      <c r="AI22" s="560" t="e">
        <f t="shared" si="0"/>
        <v>#DIV/0!</v>
      </c>
      <c r="AJ22" s="560" t="e">
        <f t="shared" si="0"/>
        <v>#DIV/0!</v>
      </c>
      <c r="AK22" s="560" t="e">
        <f t="shared" si="0"/>
        <v>#DIV/0!</v>
      </c>
      <c r="AL22" s="560" t="e">
        <f t="shared" si="0"/>
        <v>#DIV/0!</v>
      </c>
      <c r="BK22" s="573"/>
      <c r="BL22" s="567"/>
      <c r="BM22" s="573"/>
      <c r="BN22" s="568"/>
      <c r="BO22" s="573"/>
      <c r="BP22" s="573"/>
      <c r="BQ22" s="574" t="s">
        <v>267</v>
      </c>
      <c r="BR22" s="575" t="s">
        <v>181</v>
      </c>
      <c r="BS22" s="571">
        <f>'(4)MantenimientoyCambiodeconex'!BS21*1.12</f>
        <v>1.0786406400000002</v>
      </c>
    </row>
    <row r="23" spans="2:71">
      <c r="B23" s="445"/>
      <c r="C23" s="446"/>
      <c r="D23" s="445"/>
      <c r="E23" s="447"/>
      <c r="F23" s="444" t="s">
        <v>55</v>
      </c>
      <c r="G23" s="648">
        <f>+'(4)MantenimientoyCambiodeconex'!G22*1.12</f>
        <v>1.6234086400000003</v>
      </c>
      <c r="H23" s="648">
        <f>+'(4)MantenimientoyCambiodeconex'!H22*1.12</f>
        <v>1.4926643200000003</v>
      </c>
      <c r="I23" s="649"/>
      <c r="J23" s="649"/>
      <c r="K23" s="649"/>
      <c r="L23" s="649"/>
      <c r="M23" s="649"/>
      <c r="N23" s="649"/>
      <c r="O23" s="649"/>
      <c r="P23" s="649"/>
      <c r="R23" s="560">
        <f>+G23/'(4)MantenimientoyCambiodeconex'!G22</f>
        <v>1.1200000000000001</v>
      </c>
      <c r="S23" s="560">
        <f>+H23/'(4)MantenimientoyCambiodeconex'!H22</f>
        <v>1.1200000000000001</v>
      </c>
      <c r="T23" s="560" t="e">
        <f>+I23/'(4)MantenimientoyCambiodeconex'!I22</f>
        <v>#DIV/0!</v>
      </c>
      <c r="U23" s="560" t="e">
        <f>+J23/'(4)MantenimientoyCambiodeconex'!J22</f>
        <v>#DIV/0!</v>
      </c>
      <c r="V23" s="560" t="e">
        <f>+K23/'(4)MantenimientoyCambiodeconex'!K22</f>
        <v>#DIV/0!</v>
      </c>
      <c r="W23" s="560" t="e">
        <f>+L23/'(4)MantenimientoyCambiodeconex'!L22</f>
        <v>#DIV/0!</v>
      </c>
      <c r="X23" s="560" t="e">
        <f>+M23/'(4)MantenimientoyCambiodeconex'!M22</f>
        <v>#DIV/0!</v>
      </c>
      <c r="Y23" s="560" t="e">
        <f>+N23/'(4)MantenimientoyCambiodeconex'!N22</f>
        <v>#DIV/0!</v>
      </c>
      <c r="Z23" s="560" t="e">
        <f>+O23/'(4)MantenimientoyCambiodeconex'!O22</f>
        <v>#DIV/0!</v>
      </c>
      <c r="AA23" s="560" t="e">
        <f>+P23/'(4)MantenimientoyCambiodeconex'!P22</f>
        <v>#DIV/0!</v>
      </c>
      <c r="AC23" s="560">
        <f t="shared" si="1"/>
        <v>1</v>
      </c>
      <c r="AD23" s="560">
        <f t="shared" si="0"/>
        <v>1</v>
      </c>
      <c r="AE23" s="560" t="e">
        <f t="shared" si="0"/>
        <v>#DIV/0!</v>
      </c>
      <c r="AF23" s="560" t="e">
        <f t="shared" si="0"/>
        <v>#DIV/0!</v>
      </c>
      <c r="AG23" s="560" t="e">
        <f t="shared" si="0"/>
        <v>#DIV/0!</v>
      </c>
      <c r="AH23" s="560" t="e">
        <f t="shared" si="0"/>
        <v>#DIV/0!</v>
      </c>
      <c r="AI23" s="560" t="e">
        <f t="shared" si="0"/>
        <v>#DIV/0!</v>
      </c>
      <c r="AJ23" s="560" t="e">
        <f t="shared" si="0"/>
        <v>#DIV/0!</v>
      </c>
      <c r="AK23" s="560" t="e">
        <f t="shared" si="0"/>
        <v>#DIV/0!</v>
      </c>
      <c r="AL23" s="560" t="e">
        <f t="shared" si="0"/>
        <v>#DIV/0!</v>
      </c>
      <c r="BK23" s="577"/>
      <c r="BL23" s="567"/>
      <c r="BM23" s="577"/>
      <c r="BN23" s="568"/>
      <c r="BO23" s="573"/>
      <c r="BP23" s="577"/>
      <c r="BQ23" s="570" t="s">
        <v>61</v>
      </c>
      <c r="BR23" s="570" t="s">
        <v>62</v>
      </c>
      <c r="BS23" s="571">
        <f>'(4)MantenimientoyCambiodeconex'!BS22*1.12</f>
        <v>1.2965478400000001</v>
      </c>
    </row>
    <row r="24" spans="2:71">
      <c r="B24" s="445"/>
      <c r="C24" s="446"/>
      <c r="D24" s="445"/>
      <c r="E24" s="447"/>
      <c r="F24" s="444" t="s">
        <v>239</v>
      </c>
      <c r="G24" s="648">
        <f>+'(4)MantenimientoyCambiodeconex'!G23*1.12</f>
        <v>0.80625664000000008</v>
      </c>
      <c r="H24" s="648">
        <f>+'(4)MantenimientoyCambiodeconex'!H23*1.12</f>
        <v>0.67551232000000005</v>
      </c>
      <c r="I24" s="649"/>
      <c r="J24" s="649"/>
      <c r="K24" s="649"/>
      <c r="L24" s="649"/>
      <c r="M24" s="649"/>
      <c r="N24" s="649"/>
      <c r="O24" s="649"/>
      <c r="P24" s="649"/>
      <c r="R24" s="560">
        <f>+G24/'(4)MantenimientoyCambiodeconex'!G23</f>
        <v>1.1200000000000001</v>
      </c>
      <c r="S24" s="560">
        <f>+H24/'(4)MantenimientoyCambiodeconex'!H23</f>
        <v>1.1200000000000001</v>
      </c>
      <c r="T24" s="560" t="e">
        <f>+I24/'(4)MantenimientoyCambiodeconex'!I23</f>
        <v>#DIV/0!</v>
      </c>
      <c r="U24" s="560" t="e">
        <f>+J24/'(4)MantenimientoyCambiodeconex'!J23</f>
        <v>#DIV/0!</v>
      </c>
      <c r="V24" s="560" t="e">
        <f>+K24/'(4)MantenimientoyCambiodeconex'!K23</f>
        <v>#DIV/0!</v>
      </c>
      <c r="W24" s="560" t="e">
        <f>+L24/'(4)MantenimientoyCambiodeconex'!L23</f>
        <v>#DIV/0!</v>
      </c>
      <c r="X24" s="560" t="e">
        <f>+M24/'(4)MantenimientoyCambiodeconex'!M23</f>
        <v>#DIV/0!</v>
      </c>
      <c r="Y24" s="560" t="e">
        <f>+N24/'(4)MantenimientoyCambiodeconex'!N23</f>
        <v>#DIV/0!</v>
      </c>
      <c r="Z24" s="560" t="e">
        <f>+O24/'(4)MantenimientoyCambiodeconex'!O23</f>
        <v>#DIV/0!</v>
      </c>
      <c r="AA24" s="560" t="e">
        <f>+P24/'(4)MantenimientoyCambiodeconex'!P23</f>
        <v>#DIV/0!</v>
      </c>
      <c r="AC24" s="560">
        <f t="shared" si="1"/>
        <v>1</v>
      </c>
      <c r="AD24" s="560">
        <f t="shared" si="0"/>
        <v>1</v>
      </c>
      <c r="AE24" s="560" t="e">
        <f t="shared" si="0"/>
        <v>#DIV/0!</v>
      </c>
      <c r="AF24" s="560" t="e">
        <f t="shared" si="0"/>
        <v>#DIV/0!</v>
      </c>
      <c r="AG24" s="560" t="e">
        <f t="shared" si="0"/>
        <v>#DIV/0!</v>
      </c>
      <c r="AH24" s="560" t="e">
        <f t="shared" si="0"/>
        <v>#DIV/0!</v>
      </c>
      <c r="AI24" s="560" t="e">
        <f t="shared" si="0"/>
        <v>#DIV/0!</v>
      </c>
      <c r="AJ24" s="560" t="e">
        <f t="shared" si="0"/>
        <v>#DIV/0!</v>
      </c>
      <c r="AK24" s="560" t="e">
        <f t="shared" si="0"/>
        <v>#DIV/0!</v>
      </c>
      <c r="AL24" s="560" t="e">
        <f t="shared" si="0"/>
        <v>#DIV/0!</v>
      </c>
      <c r="BK24" s="566" t="s">
        <v>15</v>
      </c>
      <c r="BL24" s="566" t="s">
        <v>63</v>
      </c>
      <c r="BM24" s="566" t="s">
        <v>52</v>
      </c>
      <c r="BN24" s="566" t="s">
        <v>17</v>
      </c>
      <c r="BO24" s="569" t="s">
        <v>64</v>
      </c>
      <c r="BP24" s="566" t="s">
        <v>53</v>
      </c>
      <c r="BQ24" s="570" t="s">
        <v>54</v>
      </c>
      <c r="BR24" s="570" t="s">
        <v>55</v>
      </c>
      <c r="BS24" s="571">
        <f>'(4)MantenimientoyCambiodeconex'!BS23*1.12</f>
        <v>1.36192</v>
      </c>
    </row>
    <row r="25" spans="2:71">
      <c r="B25" s="445"/>
      <c r="C25" s="446"/>
      <c r="D25" s="578" t="s">
        <v>20</v>
      </c>
      <c r="E25" s="541" t="s">
        <v>21</v>
      </c>
      <c r="F25" s="444" t="s">
        <v>62</v>
      </c>
      <c r="G25" s="648">
        <f>+'(4)MantenimientoyCambiodeconex'!G24*1.12</f>
        <v>3.1487590400000003</v>
      </c>
      <c r="H25" s="648">
        <f>+'(4)MantenimientoyCambiodeconex'!H24*1.12</f>
        <v>3.0724915200000003</v>
      </c>
      <c r="I25" s="649"/>
      <c r="J25" s="649"/>
      <c r="K25" s="649"/>
      <c r="L25" s="649"/>
      <c r="M25" s="649"/>
      <c r="N25" s="649"/>
      <c r="O25" s="649"/>
      <c r="P25" s="649"/>
      <c r="R25" s="560">
        <f>+G25/'(4)MantenimientoyCambiodeconex'!G24</f>
        <v>1.1200000000000001</v>
      </c>
      <c r="S25" s="560">
        <f>+H25/'(4)MantenimientoyCambiodeconex'!H24</f>
        <v>1.1200000000000001</v>
      </c>
      <c r="T25" s="560" t="e">
        <f>+I25/'(4)MantenimientoyCambiodeconex'!I24</f>
        <v>#DIV/0!</v>
      </c>
      <c r="U25" s="560" t="e">
        <f>+J25/'(4)MantenimientoyCambiodeconex'!J24</f>
        <v>#DIV/0!</v>
      </c>
      <c r="V25" s="560" t="e">
        <f>+K25/'(4)MantenimientoyCambiodeconex'!K24</f>
        <v>#DIV/0!</v>
      </c>
      <c r="W25" s="560" t="e">
        <f>+L25/'(4)MantenimientoyCambiodeconex'!L24</f>
        <v>#DIV/0!</v>
      </c>
      <c r="X25" s="560" t="e">
        <f>+M25/'(4)MantenimientoyCambiodeconex'!M24</f>
        <v>#DIV/0!</v>
      </c>
      <c r="Y25" s="560" t="e">
        <f>+N25/'(4)MantenimientoyCambiodeconex'!N24</f>
        <v>#DIV/0!</v>
      </c>
      <c r="Z25" s="560" t="e">
        <f>+O25/'(4)MantenimientoyCambiodeconex'!O24</f>
        <v>#DIV/0!</v>
      </c>
      <c r="AA25" s="560" t="e">
        <f>+P25/'(4)MantenimientoyCambiodeconex'!P24</f>
        <v>#DIV/0!</v>
      </c>
      <c r="AC25" s="560">
        <f t="shared" si="1"/>
        <v>1</v>
      </c>
      <c r="AD25" s="560">
        <f t="shared" si="0"/>
        <v>1</v>
      </c>
      <c r="AE25" s="560" t="e">
        <f t="shared" si="0"/>
        <v>#DIV/0!</v>
      </c>
      <c r="AF25" s="560" t="e">
        <f t="shared" si="0"/>
        <v>#DIV/0!</v>
      </c>
      <c r="AG25" s="560" t="e">
        <f t="shared" si="0"/>
        <v>#DIV/0!</v>
      </c>
      <c r="AH25" s="560" t="e">
        <f t="shared" si="0"/>
        <v>#DIV/0!</v>
      </c>
      <c r="AI25" s="560" t="e">
        <f t="shared" si="0"/>
        <v>#DIV/0!</v>
      </c>
      <c r="AJ25" s="560" t="e">
        <f t="shared" si="0"/>
        <v>#DIV/0!</v>
      </c>
      <c r="AK25" s="560" t="e">
        <f t="shared" si="0"/>
        <v>#DIV/0!</v>
      </c>
      <c r="AL25" s="560" t="e">
        <f t="shared" si="0"/>
        <v>#DIV/0!</v>
      </c>
      <c r="BK25" s="573"/>
      <c r="BL25" s="573"/>
      <c r="BM25" s="573"/>
      <c r="BN25" s="573"/>
      <c r="BO25" s="573"/>
      <c r="BP25" s="573"/>
      <c r="BQ25" s="579" t="s">
        <v>58</v>
      </c>
      <c r="BR25" s="570" t="s">
        <v>181</v>
      </c>
      <c r="BS25" s="571">
        <f>'(4)MantenimientoyCambiodeconex'!BS24*1.12</f>
        <v>1.4272921600000001</v>
      </c>
    </row>
    <row r="26" spans="2:71">
      <c r="B26" s="445"/>
      <c r="C26" s="446"/>
      <c r="D26" s="445"/>
      <c r="E26" s="447"/>
      <c r="F26" s="444" t="s">
        <v>59</v>
      </c>
      <c r="G26" s="648"/>
      <c r="H26" s="648"/>
      <c r="I26" s="648">
        <f>+'(4)MantenimientoyCambiodeconex'!I25*1.12</f>
        <v>1.4272921600000001</v>
      </c>
      <c r="J26" s="648">
        <f>+'(4)MantenimientoyCambiodeconex'!J25*1.12</f>
        <v>1.3510246400000001</v>
      </c>
      <c r="K26" s="648">
        <f>+'(4)MantenimientoyCambiodeconex'!K25*1.12</f>
        <v>1.4272921600000001</v>
      </c>
      <c r="L26" s="648">
        <f>+'(4)MantenimientoyCambiodeconex'!L25*1.12</f>
        <v>1.3510246400000001</v>
      </c>
      <c r="M26" s="648">
        <f>+'(4)MantenimientoyCambiodeconex'!M25*1.12</f>
        <v>1.6343040000000002</v>
      </c>
      <c r="N26" s="648">
        <f>+'(4)MantenimientoyCambiodeconex'!N25*1.12</f>
        <v>1.5580364799999999</v>
      </c>
      <c r="O26" s="648">
        <f>+'(4)MantenimientoyCambiodeconex'!O25*1.12</f>
        <v>1.6343040000000002</v>
      </c>
      <c r="P26" s="648">
        <f>+'(4)MantenimientoyCambiodeconex'!P25*1.12</f>
        <v>1.5580364799999999</v>
      </c>
      <c r="R26" s="560" t="e">
        <f>+G26/'(4)MantenimientoyCambiodeconex'!G25</f>
        <v>#DIV/0!</v>
      </c>
      <c r="S26" s="560" t="e">
        <f>+H26/'(4)MantenimientoyCambiodeconex'!H25</f>
        <v>#DIV/0!</v>
      </c>
      <c r="T26" s="560">
        <f>+I26/'(4)MantenimientoyCambiodeconex'!I25</f>
        <v>1.1200000000000001</v>
      </c>
      <c r="U26" s="560">
        <f>+J26/'(4)MantenimientoyCambiodeconex'!J25</f>
        <v>1.1200000000000001</v>
      </c>
      <c r="V26" s="560">
        <f>+K26/'(4)MantenimientoyCambiodeconex'!K25</f>
        <v>1.1200000000000001</v>
      </c>
      <c r="W26" s="560">
        <f>+L26/'(4)MantenimientoyCambiodeconex'!L25</f>
        <v>1.1200000000000001</v>
      </c>
      <c r="X26" s="560">
        <f>+M26/'(4)MantenimientoyCambiodeconex'!M25</f>
        <v>1.1200000000000001</v>
      </c>
      <c r="Y26" s="560">
        <f>+N26/'(4)MantenimientoyCambiodeconex'!N25</f>
        <v>1.1200000000000001</v>
      </c>
      <c r="Z26" s="560">
        <f>+O26/'(4)MantenimientoyCambiodeconex'!O25</f>
        <v>1.1200000000000001</v>
      </c>
      <c r="AA26" s="560">
        <f>+P26/'(4)MantenimientoyCambiodeconex'!P25</f>
        <v>1.1200000000000001</v>
      </c>
      <c r="AC26" s="560" t="e">
        <f t="shared" si="1"/>
        <v>#DIV/0!</v>
      </c>
      <c r="AD26" s="560" t="e">
        <f t="shared" si="0"/>
        <v>#DIV/0!</v>
      </c>
      <c r="AE26" s="560">
        <f t="shared" si="0"/>
        <v>1</v>
      </c>
      <c r="AF26" s="560">
        <f t="shared" si="0"/>
        <v>1</v>
      </c>
      <c r="AG26" s="560">
        <f t="shared" si="0"/>
        <v>1</v>
      </c>
      <c r="AH26" s="560">
        <f t="shared" si="0"/>
        <v>1</v>
      </c>
      <c r="AI26" s="560">
        <f t="shared" si="0"/>
        <v>1</v>
      </c>
      <c r="AJ26" s="560">
        <f t="shared" si="0"/>
        <v>1</v>
      </c>
      <c r="AK26" s="560">
        <f t="shared" si="0"/>
        <v>1</v>
      </c>
      <c r="AL26" s="560">
        <f t="shared" si="0"/>
        <v>1</v>
      </c>
      <c r="BK26" s="573"/>
      <c r="BL26" s="573"/>
      <c r="BM26" s="573"/>
      <c r="BN26" s="573"/>
      <c r="BO26" s="573"/>
      <c r="BP26" s="573"/>
      <c r="BQ26" s="579" t="s">
        <v>60</v>
      </c>
      <c r="BR26" s="570" t="s">
        <v>181</v>
      </c>
      <c r="BS26" s="571">
        <f>'(4)MantenimientoyCambiodeconex'!BS25*1.12</f>
        <v>1.36192</v>
      </c>
    </row>
    <row r="27" spans="2:71">
      <c r="B27" s="445"/>
      <c r="C27" s="446"/>
      <c r="D27" s="445"/>
      <c r="E27" s="447"/>
      <c r="F27" s="444" t="s">
        <v>55</v>
      </c>
      <c r="G27" s="648">
        <f>+'(4)MantenimientoyCambiodeconex'!G26*1.12</f>
        <v>3.0289100799999997</v>
      </c>
      <c r="H27" s="648">
        <f>+'(4)MantenimientoyCambiodeconex'!H26*1.12</f>
        <v>2.9526425600000001</v>
      </c>
      <c r="I27" s="649"/>
      <c r="J27" s="649"/>
      <c r="K27" s="649"/>
      <c r="L27" s="649"/>
      <c r="M27" s="649"/>
      <c r="N27" s="649"/>
      <c r="O27" s="649"/>
      <c r="P27" s="649"/>
      <c r="R27" s="560">
        <f>+G27/'(4)MantenimientoyCambiodeconex'!G26</f>
        <v>1.1200000000000001</v>
      </c>
      <c r="S27" s="560">
        <f>+H27/'(4)MantenimientoyCambiodeconex'!H26</f>
        <v>1.1200000000000001</v>
      </c>
      <c r="T27" s="560" t="e">
        <f>+I27/'(4)MantenimientoyCambiodeconex'!I26</f>
        <v>#DIV/0!</v>
      </c>
      <c r="U27" s="560" t="e">
        <f>+J27/'(4)MantenimientoyCambiodeconex'!J26</f>
        <v>#DIV/0!</v>
      </c>
      <c r="V27" s="560" t="e">
        <f>+K27/'(4)MantenimientoyCambiodeconex'!K26</f>
        <v>#DIV/0!</v>
      </c>
      <c r="W27" s="560" t="e">
        <f>+L27/'(4)MantenimientoyCambiodeconex'!L26</f>
        <v>#DIV/0!</v>
      </c>
      <c r="X27" s="560" t="e">
        <f>+M27/'(4)MantenimientoyCambiodeconex'!M26</f>
        <v>#DIV/0!</v>
      </c>
      <c r="Y27" s="560" t="e">
        <f>+N27/'(4)MantenimientoyCambiodeconex'!N26</f>
        <v>#DIV/0!</v>
      </c>
      <c r="Z27" s="560" t="e">
        <f>+O27/'(4)MantenimientoyCambiodeconex'!O26</f>
        <v>#DIV/0!</v>
      </c>
      <c r="AA27" s="560" t="e">
        <f>+P27/'(4)MantenimientoyCambiodeconex'!P26</f>
        <v>#DIV/0!</v>
      </c>
      <c r="AC27" s="560">
        <f t="shared" si="1"/>
        <v>1</v>
      </c>
      <c r="AD27" s="560">
        <f t="shared" si="1"/>
        <v>1</v>
      </c>
      <c r="AE27" s="560" t="e">
        <f t="shared" si="1"/>
        <v>#DIV/0!</v>
      </c>
      <c r="AF27" s="560" t="e">
        <f t="shared" si="1"/>
        <v>#DIV/0!</v>
      </c>
      <c r="AG27" s="560" t="e">
        <f t="shared" si="1"/>
        <v>#DIV/0!</v>
      </c>
      <c r="AH27" s="560" t="e">
        <f t="shared" si="1"/>
        <v>#DIV/0!</v>
      </c>
      <c r="AI27" s="560" t="e">
        <f t="shared" si="1"/>
        <v>#DIV/0!</v>
      </c>
      <c r="AJ27" s="560" t="e">
        <f t="shared" si="1"/>
        <v>#DIV/0!</v>
      </c>
      <c r="AK27" s="560" t="e">
        <f t="shared" si="1"/>
        <v>#DIV/0!</v>
      </c>
      <c r="AL27" s="560" t="e">
        <f t="shared" si="1"/>
        <v>#DIV/0!</v>
      </c>
      <c r="BK27" s="573"/>
      <c r="BL27" s="573"/>
      <c r="BM27" s="573"/>
      <c r="BN27" s="573"/>
      <c r="BO27" s="573"/>
      <c r="BP27" s="573"/>
      <c r="BQ27" s="570" t="s">
        <v>61</v>
      </c>
      <c r="BR27" s="570" t="s">
        <v>62</v>
      </c>
      <c r="BS27" s="571">
        <f>'(4)MantenimientoyCambiodeconex'!BS26*1.12</f>
        <v>1.36192</v>
      </c>
    </row>
    <row r="28" spans="2:71">
      <c r="B28" s="445"/>
      <c r="C28" s="446"/>
      <c r="D28" s="445"/>
      <c r="E28" s="447"/>
      <c r="F28" s="444" t="s">
        <v>239</v>
      </c>
      <c r="G28" s="648">
        <f>+'(4)MantenimientoyCambiodeconex'!G27*1.12</f>
        <v>3.0289100799999997</v>
      </c>
      <c r="H28" s="648">
        <f>+'(4)MantenimientoyCambiodeconex'!H27*1.12</f>
        <v>2.9526425600000001</v>
      </c>
      <c r="I28" s="649"/>
      <c r="J28" s="649"/>
      <c r="K28" s="649"/>
      <c r="L28" s="649"/>
      <c r="M28" s="649"/>
      <c r="N28" s="649"/>
      <c r="O28" s="649"/>
      <c r="P28" s="649"/>
      <c r="R28" s="560">
        <f>+G28/'(4)MantenimientoyCambiodeconex'!G27</f>
        <v>1.1200000000000001</v>
      </c>
      <c r="S28" s="560">
        <f>+H28/'(4)MantenimientoyCambiodeconex'!H27</f>
        <v>1.1200000000000001</v>
      </c>
      <c r="T28" s="560" t="e">
        <f>+I28/'(4)MantenimientoyCambiodeconex'!I27</f>
        <v>#DIV/0!</v>
      </c>
      <c r="U28" s="560" t="e">
        <f>+J28/'(4)MantenimientoyCambiodeconex'!J27</f>
        <v>#DIV/0!</v>
      </c>
      <c r="V28" s="560" t="e">
        <f>+K28/'(4)MantenimientoyCambiodeconex'!K27</f>
        <v>#DIV/0!</v>
      </c>
      <c r="W28" s="560" t="e">
        <f>+L28/'(4)MantenimientoyCambiodeconex'!L27</f>
        <v>#DIV/0!</v>
      </c>
      <c r="X28" s="560" t="e">
        <f>+M28/'(4)MantenimientoyCambiodeconex'!M27</f>
        <v>#DIV/0!</v>
      </c>
      <c r="Y28" s="560" t="e">
        <f>+N28/'(4)MantenimientoyCambiodeconex'!N27</f>
        <v>#DIV/0!</v>
      </c>
      <c r="Z28" s="560" t="e">
        <f>+O28/'(4)MantenimientoyCambiodeconex'!O27</f>
        <v>#DIV/0!</v>
      </c>
      <c r="AA28" s="560" t="e">
        <f>+P28/'(4)MantenimientoyCambiodeconex'!P27</f>
        <v>#DIV/0!</v>
      </c>
      <c r="AC28" s="560">
        <f t="shared" si="1"/>
        <v>1</v>
      </c>
      <c r="AD28" s="560">
        <f t="shared" si="1"/>
        <v>1</v>
      </c>
      <c r="AE28" s="560" t="e">
        <f t="shared" si="1"/>
        <v>#DIV/0!</v>
      </c>
      <c r="AF28" s="560" t="e">
        <f t="shared" si="1"/>
        <v>#DIV/0!</v>
      </c>
      <c r="AG28" s="560" t="e">
        <f t="shared" si="1"/>
        <v>#DIV/0!</v>
      </c>
      <c r="AH28" s="560" t="e">
        <f t="shared" si="1"/>
        <v>#DIV/0!</v>
      </c>
      <c r="AI28" s="560" t="e">
        <f t="shared" si="1"/>
        <v>#DIV/0!</v>
      </c>
      <c r="AJ28" s="560" t="e">
        <f t="shared" si="1"/>
        <v>#DIV/0!</v>
      </c>
      <c r="AK28" s="560" t="e">
        <f t="shared" si="1"/>
        <v>#DIV/0!</v>
      </c>
      <c r="AL28" s="560" t="e">
        <f t="shared" si="1"/>
        <v>#DIV/0!</v>
      </c>
      <c r="BK28" s="573"/>
      <c r="BL28" s="573"/>
      <c r="BM28" s="573"/>
      <c r="BN28" s="573"/>
      <c r="BO28" s="573"/>
      <c r="BP28" s="577"/>
      <c r="BQ28" s="570" t="s">
        <v>65</v>
      </c>
      <c r="BR28" s="570" t="s">
        <v>19</v>
      </c>
      <c r="BS28" s="571">
        <f>'(4)MantenimientoyCambiodeconex'!BS27*1.12</f>
        <v>0.70819840000000001</v>
      </c>
    </row>
    <row r="29" spans="2:71">
      <c r="B29" s="445"/>
      <c r="C29" s="452" t="s">
        <v>22</v>
      </c>
      <c r="D29" s="442" t="s">
        <v>23</v>
      </c>
      <c r="E29" s="443" t="s">
        <v>24</v>
      </c>
      <c r="F29" s="580" t="s">
        <v>240</v>
      </c>
      <c r="G29" s="648">
        <f>+'(4)MantenimientoyCambiodeconex'!G28*1.12</f>
        <v>0.77357056000000002</v>
      </c>
      <c r="H29" s="648">
        <f>+'(4)MantenimientoyCambiodeconex'!H28*1.12</f>
        <v>0.6973030400000001</v>
      </c>
      <c r="I29" s="649"/>
      <c r="J29" s="649"/>
      <c r="K29" s="649"/>
      <c r="L29" s="649"/>
      <c r="M29" s="649"/>
      <c r="N29" s="649"/>
      <c r="O29" s="649"/>
      <c r="P29" s="649"/>
      <c r="R29" s="560">
        <f>+G29/'(4)MantenimientoyCambiodeconex'!G28</f>
        <v>1.1200000000000001</v>
      </c>
      <c r="S29" s="560">
        <f>+H29/'(4)MantenimientoyCambiodeconex'!H28</f>
        <v>1.1200000000000001</v>
      </c>
      <c r="T29" s="560" t="e">
        <f>+I29/'(4)MantenimientoyCambiodeconex'!I28</f>
        <v>#DIV/0!</v>
      </c>
      <c r="U29" s="560" t="e">
        <f>+J29/'(4)MantenimientoyCambiodeconex'!J28</f>
        <v>#DIV/0!</v>
      </c>
      <c r="V29" s="560" t="e">
        <f>+K29/'(4)MantenimientoyCambiodeconex'!K28</f>
        <v>#DIV/0!</v>
      </c>
      <c r="W29" s="560" t="e">
        <f>+L29/'(4)MantenimientoyCambiodeconex'!L28</f>
        <v>#DIV/0!</v>
      </c>
      <c r="X29" s="560" t="e">
        <f>+M29/'(4)MantenimientoyCambiodeconex'!M28</f>
        <v>#DIV/0!</v>
      </c>
      <c r="Y29" s="560" t="e">
        <f>+N29/'(4)MantenimientoyCambiodeconex'!N28</f>
        <v>#DIV/0!</v>
      </c>
      <c r="Z29" s="560" t="e">
        <f>+O29/'(4)MantenimientoyCambiodeconex'!O28</f>
        <v>#DIV/0!</v>
      </c>
      <c r="AA29" s="560" t="e">
        <f>+P29/'(4)MantenimientoyCambiodeconex'!P28</f>
        <v>#DIV/0!</v>
      </c>
      <c r="AC29" s="560">
        <f t="shared" si="1"/>
        <v>1</v>
      </c>
      <c r="AD29" s="560">
        <f t="shared" si="1"/>
        <v>1</v>
      </c>
      <c r="AE29" s="560" t="e">
        <f t="shared" si="1"/>
        <v>#DIV/0!</v>
      </c>
      <c r="AF29" s="560" t="e">
        <f t="shared" si="1"/>
        <v>#DIV/0!</v>
      </c>
      <c r="AG29" s="560" t="e">
        <f t="shared" si="1"/>
        <v>#DIV/0!</v>
      </c>
      <c r="AH29" s="560" t="e">
        <f t="shared" si="1"/>
        <v>#DIV/0!</v>
      </c>
      <c r="AI29" s="560" t="e">
        <f t="shared" si="1"/>
        <v>#DIV/0!</v>
      </c>
      <c r="AJ29" s="560" t="e">
        <f t="shared" si="1"/>
        <v>#DIV/0!</v>
      </c>
      <c r="AK29" s="560" t="e">
        <f t="shared" si="1"/>
        <v>#DIV/0!</v>
      </c>
      <c r="AL29" s="560" t="e">
        <f t="shared" si="1"/>
        <v>#DIV/0!</v>
      </c>
      <c r="BK29" s="573"/>
      <c r="BL29" s="573"/>
      <c r="BM29" s="573"/>
      <c r="BN29" s="573"/>
      <c r="BO29" s="573"/>
      <c r="BP29" s="566" t="s">
        <v>2</v>
      </c>
      <c r="BQ29" s="570" t="s">
        <v>54</v>
      </c>
      <c r="BR29" s="570" t="s">
        <v>55</v>
      </c>
      <c r="BS29" s="571">
        <f>'(4)MantenimientoyCambiodeconex'!BS28*1.12</f>
        <v>1.3074432</v>
      </c>
    </row>
    <row r="30" spans="2:71">
      <c r="B30" s="445"/>
      <c r="C30" s="452" t="s">
        <v>25</v>
      </c>
      <c r="D30" s="442" t="s">
        <v>26</v>
      </c>
      <c r="E30" s="443" t="s">
        <v>27</v>
      </c>
      <c r="F30" s="444" t="s">
        <v>239</v>
      </c>
      <c r="G30" s="648">
        <f>+'(4)MantenimientoyCambiodeconex'!G29*1.12</f>
        <v>3.6063641600000005</v>
      </c>
      <c r="H30" s="648">
        <f>+'(4)MantenimientoyCambiodeconex'!H29*1.12</f>
        <v>3.5300966400000005</v>
      </c>
      <c r="I30" s="649"/>
      <c r="J30" s="649"/>
      <c r="K30" s="649"/>
      <c r="L30" s="649"/>
      <c r="M30" s="649"/>
      <c r="N30" s="649"/>
      <c r="O30" s="649"/>
      <c r="P30" s="649"/>
      <c r="R30" s="560">
        <f>+G30/'(4)MantenimientoyCambiodeconex'!G29</f>
        <v>1.1200000000000001</v>
      </c>
      <c r="S30" s="560">
        <f>+H30/'(4)MantenimientoyCambiodeconex'!H29</f>
        <v>1.1200000000000001</v>
      </c>
      <c r="T30" s="560" t="e">
        <f>+I30/'(4)MantenimientoyCambiodeconex'!I29</f>
        <v>#DIV/0!</v>
      </c>
      <c r="U30" s="560" t="e">
        <f>+J30/'(4)MantenimientoyCambiodeconex'!J29</f>
        <v>#DIV/0!</v>
      </c>
      <c r="V30" s="560" t="e">
        <f>+K30/'(4)MantenimientoyCambiodeconex'!K29</f>
        <v>#DIV/0!</v>
      </c>
      <c r="W30" s="560" t="e">
        <f>+L30/'(4)MantenimientoyCambiodeconex'!L29</f>
        <v>#DIV/0!</v>
      </c>
      <c r="X30" s="560" t="e">
        <f>+M30/'(4)MantenimientoyCambiodeconex'!M29</f>
        <v>#DIV/0!</v>
      </c>
      <c r="Y30" s="560" t="e">
        <f>+N30/'(4)MantenimientoyCambiodeconex'!N29</f>
        <v>#DIV/0!</v>
      </c>
      <c r="Z30" s="560" t="e">
        <f>+O30/'(4)MantenimientoyCambiodeconex'!O29</f>
        <v>#DIV/0!</v>
      </c>
      <c r="AA30" s="560" t="e">
        <f>+P30/'(4)MantenimientoyCambiodeconex'!P29</f>
        <v>#DIV/0!</v>
      </c>
      <c r="AC30" s="560">
        <f t="shared" si="1"/>
        <v>1</v>
      </c>
      <c r="AD30" s="560">
        <f t="shared" si="1"/>
        <v>1</v>
      </c>
      <c r="AE30" s="560" t="e">
        <f t="shared" si="1"/>
        <v>#DIV/0!</v>
      </c>
      <c r="AF30" s="560" t="e">
        <f t="shared" si="1"/>
        <v>#DIV/0!</v>
      </c>
      <c r="AG30" s="560" t="e">
        <f t="shared" si="1"/>
        <v>#DIV/0!</v>
      </c>
      <c r="AH30" s="560" t="e">
        <f t="shared" si="1"/>
        <v>#DIV/0!</v>
      </c>
      <c r="AI30" s="560" t="e">
        <f t="shared" si="1"/>
        <v>#DIV/0!</v>
      </c>
      <c r="AJ30" s="560" t="e">
        <f t="shared" si="1"/>
        <v>#DIV/0!</v>
      </c>
      <c r="AK30" s="560" t="e">
        <f t="shared" si="1"/>
        <v>#DIV/0!</v>
      </c>
      <c r="AL30" s="560" t="e">
        <f t="shared" si="1"/>
        <v>#DIV/0!</v>
      </c>
      <c r="BK30" s="573"/>
      <c r="BL30" s="573"/>
      <c r="BM30" s="573"/>
      <c r="BN30" s="573"/>
      <c r="BO30" s="573"/>
      <c r="BP30" s="573"/>
      <c r="BQ30" s="579" t="s">
        <v>58</v>
      </c>
      <c r="BR30" s="570" t="s">
        <v>181</v>
      </c>
      <c r="BS30" s="571">
        <f>'(4)MantenimientoyCambiodeconex'!BS29*1.12</f>
        <v>1.4926643200000003</v>
      </c>
    </row>
    <row r="31" spans="2:71">
      <c r="B31" s="445"/>
      <c r="C31" s="446"/>
      <c r="D31" s="578" t="s">
        <v>28</v>
      </c>
      <c r="E31" s="541" t="s">
        <v>29</v>
      </c>
      <c r="F31" s="444" t="s">
        <v>239</v>
      </c>
      <c r="G31" s="648"/>
      <c r="H31" s="648">
        <f>+'(4)MantenimientoyCambiodeconex'!H30*1.12</f>
        <v>3.0724915200000003</v>
      </c>
      <c r="I31" s="649"/>
      <c r="J31" s="649"/>
      <c r="K31" s="649"/>
      <c r="L31" s="649"/>
      <c r="M31" s="649"/>
      <c r="N31" s="649"/>
      <c r="O31" s="649"/>
      <c r="P31" s="649"/>
      <c r="R31" s="560">
        <f>+G31/'(4)MantenimientoyCambiodeconex'!G30</f>
        <v>0</v>
      </c>
      <c r="S31" s="560">
        <f>+H31/'(4)MantenimientoyCambiodeconex'!H30</f>
        <v>1.1200000000000001</v>
      </c>
      <c r="T31" s="560" t="e">
        <f>+I31/'(4)MantenimientoyCambiodeconex'!I30</f>
        <v>#DIV/0!</v>
      </c>
      <c r="U31" s="560" t="e">
        <f>+J31/'(4)MantenimientoyCambiodeconex'!J30</f>
        <v>#DIV/0!</v>
      </c>
      <c r="V31" s="560" t="e">
        <f>+K31/'(4)MantenimientoyCambiodeconex'!K30</f>
        <v>#DIV/0!</v>
      </c>
      <c r="W31" s="560" t="e">
        <f>+L31/'(4)MantenimientoyCambiodeconex'!L30</f>
        <v>#DIV/0!</v>
      </c>
      <c r="X31" s="560" t="e">
        <f>+M31/'(4)MantenimientoyCambiodeconex'!M30</f>
        <v>#DIV/0!</v>
      </c>
      <c r="Y31" s="560" t="e">
        <f>+N31/'(4)MantenimientoyCambiodeconex'!N30</f>
        <v>#DIV/0!</v>
      </c>
      <c r="Z31" s="560" t="e">
        <f>+O31/'(4)MantenimientoyCambiodeconex'!O30</f>
        <v>#DIV/0!</v>
      </c>
      <c r="AA31" s="560" t="e">
        <f>+P31/'(4)MantenimientoyCambiodeconex'!P30</f>
        <v>#DIV/0!</v>
      </c>
      <c r="AC31" s="560">
        <f t="shared" si="1"/>
        <v>0</v>
      </c>
      <c r="AD31" s="560">
        <f t="shared" si="1"/>
        <v>1</v>
      </c>
      <c r="AE31" s="560" t="e">
        <f t="shared" si="1"/>
        <v>#DIV/0!</v>
      </c>
      <c r="AF31" s="560" t="e">
        <f t="shared" si="1"/>
        <v>#DIV/0!</v>
      </c>
      <c r="AG31" s="560" t="e">
        <f t="shared" si="1"/>
        <v>#DIV/0!</v>
      </c>
      <c r="AH31" s="560" t="e">
        <f t="shared" si="1"/>
        <v>#DIV/0!</v>
      </c>
      <c r="AI31" s="560" t="e">
        <f t="shared" si="1"/>
        <v>#DIV/0!</v>
      </c>
      <c r="AJ31" s="560" t="e">
        <f t="shared" si="1"/>
        <v>#DIV/0!</v>
      </c>
      <c r="AK31" s="560" t="e">
        <f t="shared" si="1"/>
        <v>#DIV/0!</v>
      </c>
      <c r="AL31" s="560" t="e">
        <f t="shared" si="1"/>
        <v>#DIV/0!</v>
      </c>
      <c r="BK31" s="573"/>
      <c r="BL31" s="573"/>
      <c r="BM31" s="573"/>
      <c r="BN31" s="573"/>
      <c r="BO31" s="573"/>
      <c r="BP31" s="573"/>
      <c r="BQ31" s="579" t="s">
        <v>60</v>
      </c>
      <c r="BR31" s="570" t="s">
        <v>181</v>
      </c>
      <c r="BS31" s="571">
        <f>'(4)MantenimientoyCambiodeconex'!BS30*1.12</f>
        <v>2.9962240000000002</v>
      </c>
    </row>
    <row r="32" spans="2:71">
      <c r="B32" s="445"/>
      <c r="C32" s="446"/>
      <c r="D32" s="578" t="s">
        <v>30</v>
      </c>
      <c r="E32" s="541" t="s">
        <v>31</v>
      </c>
      <c r="F32" s="444" t="s">
        <v>239</v>
      </c>
      <c r="G32" s="648"/>
      <c r="H32" s="648">
        <f>+'(4)MantenimientoyCambiodeconex'!H31*1.12</f>
        <v>0</v>
      </c>
      <c r="I32" s="649"/>
      <c r="J32" s="649"/>
      <c r="K32" s="649"/>
      <c r="L32" s="649"/>
      <c r="M32" s="649"/>
      <c r="N32" s="649"/>
      <c r="O32" s="649"/>
      <c r="P32" s="649"/>
      <c r="R32" s="560" t="e">
        <f>+G32/'(4)MantenimientoyCambiodeconex'!G31</f>
        <v>#DIV/0!</v>
      </c>
      <c r="S32" s="560" t="e">
        <f>+H32/'(4)MantenimientoyCambiodeconex'!H31</f>
        <v>#DIV/0!</v>
      </c>
      <c r="T32" s="560">
        <f>+I32/'(4)MantenimientoyCambiodeconex'!I31</f>
        <v>0</v>
      </c>
      <c r="U32" s="560">
        <f>+J32/'(4)MantenimientoyCambiodeconex'!J31</f>
        <v>0</v>
      </c>
      <c r="V32" s="560">
        <f>+K32/'(4)MantenimientoyCambiodeconex'!K31</f>
        <v>0</v>
      </c>
      <c r="W32" s="560">
        <f>+L32/'(4)MantenimientoyCambiodeconex'!L31</f>
        <v>0</v>
      </c>
      <c r="X32" s="560">
        <f>+M32/'(4)MantenimientoyCambiodeconex'!M31</f>
        <v>0</v>
      </c>
      <c r="Y32" s="560">
        <f>+N32/'(4)MantenimientoyCambiodeconex'!N31</f>
        <v>0</v>
      </c>
      <c r="Z32" s="560">
        <f>+O32/'(4)MantenimientoyCambiodeconex'!O31</f>
        <v>0</v>
      </c>
      <c r="AA32" s="560">
        <f>+P32/'(4)MantenimientoyCambiodeconex'!P31</f>
        <v>0</v>
      </c>
      <c r="AC32" s="560" t="e">
        <f t="shared" si="1"/>
        <v>#DIV/0!</v>
      </c>
      <c r="AD32" s="560" t="e">
        <f t="shared" si="1"/>
        <v>#DIV/0!</v>
      </c>
      <c r="AE32" s="560">
        <f t="shared" si="1"/>
        <v>0</v>
      </c>
      <c r="AF32" s="560">
        <f t="shared" si="1"/>
        <v>0</v>
      </c>
      <c r="AG32" s="560">
        <f t="shared" si="1"/>
        <v>0</v>
      </c>
      <c r="AH32" s="560">
        <f t="shared" si="1"/>
        <v>0</v>
      </c>
      <c r="AI32" s="560">
        <f t="shared" si="1"/>
        <v>0</v>
      </c>
      <c r="AJ32" s="560">
        <f t="shared" si="1"/>
        <v>0</v>
      </c>
      <c r="AK32" s="560">
        <f t="shared" si="1"/>
        <v>0</v>
      </c>
      <c r="AL32" s="560">
        <f t="shared" si="1"/>
        <v>0</v>
      </c>
      <c r="BK32" s="573"/>
      <c r="BL32" s="573"/>
      <c r="BM32" s="573"/>
      <c r="BN32" s="573"/>
      <c r="BO32" s="573"/>
      <c r="BP32" s="573"/>
      <c r="BQ32" s="570" t="s">
        <v>61</v>
      </c>
      <c r="BR32" s="570" t="s">
        <v>62</v>
      </c>
      <c r="BS32" s="571">
        <f>'(4)MantenimientoyCambiodeconex'!BS31*1.12</f>
        <v>2.8763750400000005</v>
      </c>
    </row>
    <row r="33" spans="2:71">
      <c r="B33" s="449"/>
      <c r="C33" s="456"/>
      <c r="D33" s="581" t="s">
        <v>32</v>
      </c>
      <c r="E33" s="544" t="s">
        <v>33</v>
      </c>
      <c r="F33" s="444" t="s">
        <v>239</v>
      </c>
      <c r="G33" s="648"/>
      <c r="H33" s="648">
        <f>+'(4)MantenimientoyCambiodeconex'!H38*1.12</f>
        <v>4.6963828800000007</v>
      </c>
      <c r="I33" s="649"/>
      <c r="J33" s="649"/>
      <c r="K33" s="649"/>
      <c r="L33" s="649"/>
      <c r="M33" s="649"/>
      <c r="N33" s="649"/>
      <c r="O33" s="649"/>
      <c r="P33" s="649"/>
      <c r="R33" s="560" t="e">
        <f>+G33/'(4)MantenimientoyCambiodeconex'!G38</f>
        <v>#DIV/0!</v>
      </c>
      <c r="S33" s="560">
        <f>+H33/'(4)MantenimientoyCambiodeconex'!H38</f>
        <v>1.1200000000000001</v>
      </c>
      <c r="T33" s="560" t="e">
        <f>+I33/'(4)MantenimientoyCambiodeconex'!I38</f>
        <v>#DIV/0!</v>
      </c>
      <c r="U33" s="560" t="e">
        <f>+J33/'(4)MantenimientoyCambiodeconex'!J38</f>
        <v>#DIV/0!</v>
      </c>
      <c r="V33" s="560" t="e">
        <f>+K33/'(4)MantenimientoyCambiodeconex'!K38</f>
        <v>#DIV/0!</v>
      </c>
      <c r="W33" s="560" t="e">
        <f>+L33/'(4)MantenimientoyCambiodeconex'!L38</f>
        <v>#DIV/0!</v>
      </c>
      <c r="X33" s="560" t="e">
        <f>+M33/'(4)MantenimientoyCambiodeconex'!M38</f>
        <v>#DIV/0!</v>
      </c>
      <c r="Y33" s="560" t="e">
        <f>+N33/'(4)MantenimientoyCambiodeconex'!N38</f>
        <v>#DIV/0!</v>
      </c>
      <c r="Z33" s="560" t="e">
        <f>+O33/'(4)MantenimientoyCambiodeconex'!O38</f>
        <v>#DIV/0!</v>
      </c>
      <c r="AA33" s="560" t="e">
        <f>+P33/'(4)MantenimientoyCambiodeconex'!P38</f>
        <v>#DIV/0!</v>
      </c>
      <c r="AC33" s="560" t="e">
        <f>+IF(R33=G33,0,1)</f>
        <v>#DIV/0!</v>
      </c>
      <c r="AD33" s="560">
        <f t="shared" ref="AD33:AL33" si="2">+IF(S33=H33,0,1)</f>
        <v>1</v>
      </c>
      <c r="AE33" s="560" t="e">
        <f t="shared" si="2"/>
        <v>#DIV/0!</v>
      </c>
      <c r="AF33" s="560" t="e">
        <f t="shared" si="2"/>
        <v>#DIV/0!</v>
      </c>
      <c r="AG33" s="560" t="e">
        <f t="shared" si="2"/>
        <v>#DIV/0!</v>
      </c>
      <c r="AH33" s="560" t="e">
        <f t="shared" si="2"/>
        <v>#DIV/0!</v>
      </c>
      <c r="AI33" s="560" t="e">
        <f t="shared" si="2"/>
        <v>#DIV/0!</v>
      </c>
      <c r="AJ33" s="560" t="e">
        <f t="shared" si="2"/>
        <v>#DIV/0!</v>
      </c>
      <c r="AK33" s="560" t="e">
        <f t="shared" si="2"/>
        <v>#DIV/0!</v>
      </c>
      <c r="AL33" s="560" t="e">
        <f t="shared" si="2"/>
        <v>#DIV/0!</v>
      </c>
      <c r="AM33" s="582" t="e">
        <f>+SUM(AC11:AL33)</f>
        <v>#DIV/0!</v>
      </c>
      <c r="BK33" s="577"/>
      <c r="BL33" s="577"/>
      <c r="BM33" s="577"/>
      <c r="BN33" s="573"/>
      <c r="BO33" s="577"/>
      <c r="BP33" s="573"/>
      <c r="BQ33" s="570" t="s">
        <v>65</v>
      </c>
      <c r="BR33" s="570" t="s">
        <v>19</v>
      </c>
      <c r="BS33" s="571">
        <f>'(4)MantenimientoyCambiodeconex'!BS38*1.12</f>
        <v>2.8112918400000004</v>
      </c>
    </row>
    <row r="34" spans="2:71">
      <c r="B34" s="563" t="s">
        <v>243</v>
      </c>
      <c r="C34" s="563"/>
      <c r="D34" s="563"/>
      <c r="E34" s="563"/>
      <c r="F34" s="563"/>
      <c r="G34" s="563"/>
      <c r="H34" s="435"/>
      <c r="I34" s="563"/>
      <c r="J34" s="563"/>
      <c r="K34" s="563"/>
      <c r="L34" s="563"/>
      <c r="M34" s="563"/>
      <c r="N34" s="563"/>
      <c r="O34" s="563"/>
      <c r="P34" s="563"/>
      <c r="BK34" s="566" t="s">
        <v>66</v>
      </c>
      <c r="BL34" s="566" t="s">
        <v>67</v>
      </c>
      <c r="BM34" s="583" t="s">
        <v>52</v>
      </c>
      <c r="BN34" s="566" t="s">
        <v>17</v>
      </c>
      <c r="BO34" s="584" t="s">
        <v>68</v>
      </c>
      <c r="BP34" s="566" t="s">
        <v>53</v>
      </c>
      <c r="BQ34" s="570" t="s">
        <v>150</v>
      </c>
      <c r="BR34" s="570" t="s">
        <v>182</v>
      </c>
      <c r="BS34" s="571">
        <f>'(4)MantenimientoyCambiodeconex'!BS39*1.12</f>
        <v>2.8112918400000004</v>
      </c>
    </row>
    <row r="35" spans="2:71">
      <c r="B35" s="563" t="s">
        <v>244</v>
      </c>
      <c r="C35" s="563"/>
      <c r="D35" s="563"/>
      <c r="E35" s="563"/>
      <c r="F35" s="563"/>
      <c r="G35" s="563"/>
      <c r="H35" s="435"/>
      <c r="I35" s="563"/>
      <c r="J35" s="563"/>
      <c r="K35" s="563"/>
      <c r="L35" s="563"/>
      <c r="M35" s="563"/>
      <c r="N35" s="563"/>
      <c r="O35" s="563"/>
      <c r="P35" s="563"/>
      <c r="BK35" s="573"/>
      <c r="BL35" s="577"/>
      <c r="BM35" s="585"/>
      <c r="BN35" s="577"/>
      <c r="BO35" s="586"/>
      <c r="BP35" s="587" t="s">
        <v>2</v>
      </c>
      <c r="BQ35" s="570" t="s">
        <v>150</v>
      </c>
      <c r="BR35" s="570" t="s">
        <v>182</v>
      </c>
      <c r="BS35" s="571">
        <f>'(4)MantenimientoyCambiodeconex'!BS40*1.12</f>
        <v>3.3779088000000002</v>
      </c>
    </row>
    <row r="36" spans="2:71">
      <c r="B36" s="563" t="s">
        <v>245</v>
      </c>
      <c r="C36" s="563"/>
      <c r="D36" s="563"/>
      <c r="E36" s="563"/>
      <c r="F36" s="563"/>
      <c r="G36" s="563"/>
      <c r="H36" s="435"/>
      <c r="I36" s="563"/>
      <c r="J36" s="563"/>
      <c r="K36" s="563"/>
      <c r="L36" s="563"/>
      <c r="M36" s="563"/>
      <c r="N36" s="563"/>
      <c r="O36" s="563"/>
      <c r="P36" s="563"/>
      <c r="BK36" s="566" t="s">
        <v>36</v>
      </c>
      <c r="BL36" s="588" t="s">
        <v>69</v>
      </c>
      <c r="BM36" s="691" t="s">
        <v>70</v>
      </c>
      <c r="BN36" s="691" t="s">
        <v>17</v>
      </c>
      <c r="BO36" s="692" t="s">
        <v>71</v>
      </c>
      <c r="BP36" s="693" t="s">
        <v>53</v>
      </c>
      <c r="BQ36" s="694" t="s">
        <v>65</v>
      </c>
      <c r="BR36" s="591" t="s">
        <v>39</v>
      </c>
      <c r="BS36" s="571">
        <f>'(4)MantenimientoyCambiodeconex'!BS41*1.12</f>
        <v>4.6854864000000003</v>
      </c>
    </row>
    <row r="37" spans="2:71">
      <c r="B37" s="563"/>
      <c r="C37" s="563"/>
      <c r="D37" s="563"/>
      <c r="E37" s="563"/>
      <c r="F37" s="563"/>
      <c r="G37" s="563"/>
      <c r="H37" s="435"/>
      <c r="I37" s="563"/>
      <c r="J37" s="563"/>
      <c r="K37" s="563"/>
      <c r="L37" s="563"/>
      <c r="M37" s="563"/>
      <c r="N37" s="563"/>
      <c r="O37" s="563"/>
      <c r="P37" s="563"/>
      <c r="BK37" s="573"/>
      <c r="BL37" s="588"/>
      <c r="BM37" s="577" t="s">
        <v>151</v>
      </c>
      <c r="BN37" s="577"/>
      <c r="BO37" s="695"/>
      <c r="BP37" s="590" t="s">
        <v>2</v>
      </c>
      <c r="BQ37" s="591" t="s">
        <v>65</v>
      </c>
      <c r="BR37" s="591" t="s">
        <v>39</v>
      </c>
      <c r="BS37" s="592">
        <f>'(4)MantenimientoyCambiodeconex'!BS42*1.12</f>
        <v>4.434867360000001</v>
      </c>
    </row>
    <row r="38" spans="2:71">
      <c r="B38" s="563"/>
      <c r="C38" s="563"/>
      <c r="D38" s="563"/>
      <c r="E38" s="563"/>
      <c r="F38" s="563"/>
      <c r="G38" s="563"/>
      <c r="H38" s="435"/>
      <c r="I38" s="563"/>
      <c r="J38" s="563"/>
      <c r="K38" s="563"/>
      <c r="L38" s="563"/>
      <c r="M38" s="563"/>
      <c r="N38" s="563"/>
      <c r="O38" s="563"/>
      <c r="P38" s="563"/>
      <c r="BK38" s="573"/>
      <c r="BL38" s="588"/>
      <c r="BM38" s="573" t="s">
        <v>70</v>
      </c>
      <c r="BN38" s="573" t="s">
        <v>17</v>
      </c>
      <c r="BO38" s="692" t="s">
        <v>71</v>
      </c>
      <c r="BP38" s="590" t="s">
        <v>2</v>
      </c>
      <c r="BQ38" s="591" t="s">
        <v>65</v>
      </c>
      <c r="BR38" s="570" t="s">
        <v>39</v>
      </c>
      <c r="BS38" s="592">
        <f>'(4)MantenimientoyCambiodeconex'!BS43*1.12</f>
        <v>14.06735568</v>
      </c>
    </row>
    <row r="39" spans="2:71">
      <c r="B39" s="563"/>
      <c r="C39" s="563"/>
      <c r="D39" s="563"/>
      <c r="E39" s="563"/>
      <c r="F39" s="563"/>
      <c r="G39" s="563"/>
      <c r="H39" s="435"/>
      <c r="I39" s="563"/>
      <c r="J39" s="563"/>
      <c r="K39" s="563"/>
      <c r="L39" s="563"/>
      <c r="M39" s="563"/>
      <c r="N39" s="563"/>
      <c r="O39" s="563"/>
      <c r="P39" s="563"/>
      <c r="BK39" s="573"/>
      <c r="BL39" s="595"/>
      <c r="BM39" s="577" t="s">
        <v>213</v>
      </c>
      <c r="BN39" s="577"/>
      <c r="BO39" s="577"/>
      <c r="BP39" s="593" t="s">
        <v>2</v>
      </c>
      <c r="BQ39" s="570" t="s">
        <v>65</v>
      </c>
      <c r="BR39" s="570" t="s">
        <v>39</v>
      </c>
      <c r="BS39" s="592">
        <f>'(4)MantenimientoyCambiodeconex'!BS44*1.12</f>
        <v>14.176320480000001</v>
      </c>
    </row>
    <row r="40" spans="2:71" ht="15.75">
      <c r="B40" s="434" t="s">
        <v>381</v>
      </c>
      <c r="C40" s="563"/>
      <c r="D40" s="435"/>
      <c r="E40" s="435"/>
      <c r="F40" s="435"/>
      <c r="G40" s="435"/>
      <c r="H40" s="435"/>
      <c r="I40" s="563"/>
      <c r="J40" s="563"/>
      <c r="K40" s="563"/>
      <c r="L40" s="563"/>
      <c r="M40" s="563"/>
      <c r="N40" s="563"/>
      <c r="O40" s="563"/>
      <c r="P40" s="563"/>
      <c r="BK40" s="573"/>
      <c r="BL40" s="588" t="s">
        <v>176</v>
      </c>
      <c r="BM40" s="573" t="s">
        <v>70</v>
      </c>
      <c r="BN40" s="573" t="s">
        <v>17</v>
      </c>
      <c r="BO40" s="589" t="s">
        <v>183</v>
      </c>
      <c r="BP40" s="590" t="s">
        <v>53</v>
      </c>
      <c r="BQ40" s="591" t="s">
        <v>65</v>
      </c>
      <c r="BR40" s="591" t="s">
        <v>39</v>
      </c>
      <c r="BS40" s="592">
        <f>'(4)MantenimientoyCambiodeconex'!BS45*1.12</f>
        <v>0</v>
      </c>
    </row>
    <row r="41" spans="2:71">
      <c r="B41" s="563"/>
      <c r="C41" s="563"/>
      <c r="D41" s="563"/>
      <c r="E41" s="563"/>
      <c r="F41" s="435"/>
      <c r="G41" s="1542" t="s">
        <v>274</v>
      </c>
      <c r="H41" s="1543"/>
      <c r="I41" s="1542" t="s">
        <v>275</v>
      </c>
      <c r="J41" s="1543"/>
      <c r="K41" s="1503" t="s">
        <v>276</v>
      </c>
      <c r="L41" s="1504"/>
      <c r="M41" s="1540" t="s">
        <v>277</v>
      </c>
      <c r="N41" s="1541"/>
      <c r="O41" s="563"/>
      <c r="P41" s="563"/>
      <c r="BK41" s="573"/>
      <c r="BL41" s="588"/>
      <c r="BM41" s="573" t="s">
        <v>151</v>
      </c>
      <c r="BN41" s="573"/>
      <c r="BO41" s="573"/>
      <c r="BP41" s="593" t="s">
        <v>2</v>
      </c>
      <c r="BQ41" s="570" t="s">
        <v>65</v>
      </c>
      <c r="BR41" s="570" t="s">
        <v>39</v>
      </c>
      <c r="BS41" s="592">
        <f>'(4)MantenimientoyCambiodeconex'!BS46*1.12</f>
        <v>0</v>
      </c>
    </row>
    <row r="42" spans="2:71">
      <c r="B42" s="437" t="s">
        <v>6</v>
      </c>
      <c r="C42" s="437" t="s">
        <v>3</v>
      </c>
      <c r="D42" s="437" t="s">
        <v>4</v>
      </c>
      <c r="E42" s="437" t="s">
        <v>7</v>
      </c>
      <c r="F42" s="437" t="s">
        <v>48</v>
      </c>
      <c r="G42" s="437" t="s">
        <v>1</v>
      </c>
      <c r="H42" s="437" t="s">
        <v>2</v>
      </c>
      <c r="I42" s="437" t="s">
        <v>1</v>
      </c>
      <c r="J42" s="437" t="s">
        <v>2</v>
      </c>
      <c r="K42" s="437" t="s">
        <v>1</v>
      </c>
      <c r="L42" s="437" t="s">
        <v>2</v>
      </c>
      <c r="M42" s="437" t="s">
        <v>1</v>
      </c>
      <c r="N42" s="437" t="s">
        <v>2</v>
      </c>
      <c r="O42" s="563"/>
      <c r="P42" s="563"/>
      <c r="BK42" s="573"/>
      <c r="BL42" s="594" t="s">
        <v>176</v>
      </c>
      <c r="BM42" s="566" t="s">
        <v>70</v>
      </c>
      <c r="BN42" s="566" t="s">
        <v>17</v>
      </c>
      <c r="BO42" s="569" t="s">
        <v>183</v>
      </c>
      <c r="BP42" s="593" t="s">
        <v>53</v>
      </c>
      <c r="BQ42" s="570" t="s">
        <v>65</v>
      </c>
      <c r="BR42" s="570" t="s">
        <v>39</v>
      </c>
      <c r="BS42" s="592">
        <f>'(4)MantenimientoyCambiodeconex'!BS47*1.12</f>
        <v>0</v>
      </c>
    </row>
    <row r="43" spans="2:71">
      <c r="B43" s="460"/>
      <c r="C43" s="460"/>
      <c r="D43" s="460"/>
      <c r="E43" s="460" t="s">
        <v>85</v>
      </c>
      <c r="F43" s="460" t="s">
        <v>271</v>
      </c>
      <c r="G43" s="441" t="s">
        <v>247</v>
      </c>
      <c r="H43" s="441" t="s">
        <v>252</v>
      </c>
      <c r="I43" s="441" t="s">
        <v>247</v>
      </c>
      <c r="J43" s="441" t="s">
        <v>252</v>
      </c>
      <c r="K43" s="441" t="s">
        <v>247</v>
      </c>
      <c r="L43" s="441" t="s">
        <v>252</v>
      </c>
      <c r="M43" s="441" t="s">
        <v>247</v>
      </c>
      <c r="N43" s="441" t="s">
        <v>252</v>
      </c>
      <c r="O43" s="563"/>
      <c r="P43" s="563"/>
      <c r="BK43" s="577"/>
      <c r="BL43" s="595"/>
      <c r="BM43" s="577" t="s">
        <v>213</v>
      </c>
      <c r="BN43" s="577"/>
      <c r="BO43" s="577"/>
      <c r="BP43" s="593" t="s">
        <v>2</v>
      </c>
      <c r="BQ43" s="570" t="s">
        <v>65</v>
      </c>
      <c r="BR43" s="570" t="s">
        <v>39</v>
      </c>
      <c r="BS43" s="592">
        <f>'(4)MantenimientoyCambiodeconex'!BS48*1.12</f>
        <v>0</v>
      </c>
    </row>
    <row r="44" spans="2:71">
      <c r="B44" s="442" t="s">
        <v>11</v>
      </c>
      <c r="C44" s="442" t="s">
        <v>9</v>
      </c>
      <c r="D44" s="442" t="s">
        <v>10</v>
      </c>
      <c r="E44" s="443" t="s">
        <v>12</v>
      </c>
      <c r="F44" s="462" t="s">
        <v>86</v>
      </c>
      <c r="G44" s="647">
        <f>+'(4)MantenimientoyCambiodeconex'!G48*1.12</f>
        <v>1.2529664</v>
      </c>
      <c r="H44" s="647">
        <f>+'(4)MantenimientoyCambiodeconex'!H48*1.12</f>
        <v>1.12222208</v>
      </c>
      <c r="I44" s="647">
        <f>+'(4)MantenimientoyCambiodeconex'!I48*1.12</f>
        <v>1.3183385599999999</v>
      </c>
      <c r="J44" s="647">
        <f>+'(4)MantenimientoyCambiodeconex'!J48*1.12</f>
        <v>1.1875942400000004</v>
      </c>
      <c r="K44" s="647">
        <f>+'(4)MantenimientoyCambiodeconex'!K48*1.12</f>
        <v>1.5689318400000001</v>
      </c>
      <c r="L44" s="647">
        <f>+'(4)MantenimientoyCambiodeconex'!L48*1.12</f>
        <v>1.4272921600000001</v>
      </c>
      <c r="M44" s="647">
        <f>+'(4)MantenimientoyCambiodeconex'!M48*1.12</f>
        <v>1.6343040000000002</v>
      </c>
      <c r="N44" s="647">
        <f>+'(4)MantenimientoyCambiodeconex'!N48*1.12</f>
        <v>1.50355968</v>
      </c>
      <c r="O44" s="563"/>
      <c r="P44" s="563"/>
      <c r="R44" s="560">
        <f>+G44/'(4)MantenimientoyCambiodeconex'!G48</f>
        <v>1.1200000000000001</v>
      </c>
      <c r="S44" s="560">
        <f>+H44/'(4)MantenimientoyCambiodeconex'!H48</f>
        <v>1.1200000000000001</v>
      </c>
      <c r="T44" s="560">
        <f>+I44/'(4)MantenimientoyCambiodeconex'!I48</f>
        <v>1.1200000000000001</v>
      </c>
      <c r="U44" s="560">
        <f>+J44/'(4)MantenimientoyCambiodeconex'!J48</f>
        <v>1.1200000000000001</v>
      </c>
      <c r="V44" s="560">
        <f>+K44/'(4)MantenimientoyCambiodeconex'!K48</f>
        <v>1.1200000000000001</v>
      </c>
      <c r="W44" s="560">
        <f>+L44/'(4)MantenimientoyCambiodeconex'!L48</f>
        <v>1.1200000000000001</v>
      </c>
      <c r="X44" s="560">
        <f>+M44/'(4)MantenimientoyCambiodeconex'!M48</f>
        <v>1.1200000000000001</v>
      </c>
      <c r="Y44" s="560">
        <f>+N44/'(4)MantenimientoyCambiodeconex'!N48</f>
        <v>1.1200000000000001</v>
      </c>
      <c r="AA44" s="560">
        <f>+IF(R44=G44,0,1)</f>
        <v>1</v>
      </c>
      <c r="AB44" s="560">
        <f t="shared" ref="AB44:AH49" si="3">+IF(S44=H44,0,1)</f>
        <v>1</v>
      </c>
      <c r="AC44" s="560">
        <f t="shared" si="3"/>
        <v>1</v>
      </c>
      <c r="AD44" s="560">
        <f t="shared" si="3"/>
        <v>1</v>
      </c>
      <c r="AE44" s="560">
        <f t="shared" si="3"/>
        <v>1</v>
      </c>
      <c r="AF44" s="560">
        <f t="shared" si="3"/>
        <v>1</v>
      </c>
      <c r="AG44" s="560">
        <f t="shared" si="3"/>
        <v>1</v>
      </c>
      <c r="AH44" s="560">
        <f>+IF(Y44=N44,0,1)</f>
        <v>1</v>
      </c>
      <c r="BS44" s="690"/>
    </row>
    <row r="45" spans="2:71">
      <c r="B45" s="576"/>
      <c r="C45" s="576"/>
      <c r="D45" s="596"/>
      <c r="E45" s="596"/>
      <c r="F45" s="462" t="s">
        <v>87</v>
      </c>
      <c r="G45" s="647">
        <f>+'(4)MantenimientoyCambiodeconex'!G49*1.12</f>
        <v>1.2529664</v>
      </c>
      <c r="H45" s="647">
        <f>+'(4)MantenimientoyCambiodeconex'!H49*1.12</f>
        <v>1.12222208</v>
      </c>
      <c r="I45" s="647">
        <f>+'(4)MantenimientoyCambiodeconex'!I49*1.12</f>
        <v>1.3183385599999999</v>
      </c>
      <c r="J45" s="647">
        <f>+'(4)MantenimientoyCambiodeconex'!J49*1.12</f>
        <v>1.1875942400000004</v>
      </c>
      <c r="K45" s="647">
        <f>+'(4)MantenimientoyCambiodeconex'!K49*1.12</f>
        <v>1.5689318400000001</v>
      </c>
      <c r="L45" s="647">
        <f>+'(4)MantenimientoyCambiodeconex'!L49*1.12</f>
        <v>1.4272921600000001</v>
      </c>
      <c r="M45" s="647">
        <f>+'(4)MantenimientoyCambiodeconex'!M49*1.12</f>
        <v>1.6343040000000002</v>
      </c>
      <c r="N45" s="647">
        <f>+'(4)MantenimientoyCambiodeconex'!N49*1.12</f>
        <v>1.50355968</v>
      </c>
      <c r="O45" s="563"/>
      <c r="P45" s="563"/>
      <c r="R45" s="560">
        <f>+G45/'(4)MantenimientoyCambiodeconex'!G49</f>
        <v>1.1200000000000001</v>
      </c>
      <c r="S45" s="560">
        <f>+H45/'(4)MantenimientoyCambiodeconex'!H49</f>
        <v>1.1200000000000001</v>
      </c>
      <c r="T45" s="560">
        <f>+I45/'(4)MantenimientoyCambiodeconex'!I49</f>
        <v>1.1200000000000001</v>
      </c>
      <c r="U45" s="560">
        <f>+J45/'(4)MantenimientoyCambiodeconex'!J49</f>
        <v>1.1200000000000001</v>
      </c>
      <c r="V45" s="560">
        <f>+K45/'(4)MantenimientoyCambiodeconex'!K49</f>
        <v>1.1200000000000001</v>
      </c>
      <c r="W45" s="560">
        <f>+L45/'(4)MantenimientoyCambiodeconex'!L49</f>
        <v>1.1200000000000001</v>
      </c>
      <c r="X45" s="560">
        <f>+M45/'(4)MantenimientoyCambiodeconex'!M49</f>
        <v>1.1200000000000001</v>
      </c>
      <c r="Y45" s="560">
        <f>+N45/'(4)MantenimientoyCambiodeconex'!N49</f>
        <v>1.1200000000000001</v>
      </c>
      <c r="AA45" s="560">
        <f t="shared" ref="AA45:AA49" si="4">+IF(R45=G45,0,1)</f>
        <v>1</v>
      </c>
      <c r="AB45" s="560">
        <f t="shared" si="3"/>
        <v>1</v>
      </c>
      <c r="AC45" s="560">
        <f t="shared" si="3"/>
        <v>1</v>
      </c>
      <c r="AD45" s="560">
        <f t="shared" si="3"/>
        <v>1</v>
      </c>
      <c r="AE45" s="560">
        <f t="shared" si="3"/>
        <v>1</v>
      </c>
      <c r="AF45" s="560">
        <f t="shared" si="3"/>
        <v>1</v>
      </c>
      <c r="AG45" s="560">
        <f t="shared" si="3"/>
        <v>1</v>
      </c>
      <c r="AH45" s="560">
        <f t="shared" si="3"/>
        <v>1</v>
      </c>
    </row>
    <row r="46" spans="2:71">
      <c r="B46" s="445"/>
      <c r="C46" s="445"/>
      <c r="D46" s="442" t="s">
        <v>13</v>
      </c>
      <c r="E46" s="443" t="s">
        <v>14</v>
      </c>
      <c r="F46" s="462" t="s">
        <v>86</v>
      </c>
      <c r="G46" s="647">
        <f>+'(4)MantenimientoyCambiodeconex'!G50*1.12</f>
        <v>1.6234086400000003</v>
      </c>
      <c r="H46" s="647">
        <f>+'(4)MantenimientoyCambiodeconex'!H50*1.12</f>
        <v>1.4926643200000003</v>
      </c>
      <c r="I46" s="647">
        <f>+'(4)MantenimientoyCambiodeconex'!I50*1.12</f>
        <v>1.6234086400000003</v>
      </c>
      <c r="J46" s="647">
        <f>+'(4)MantenimientoyCambiodeconex'!J50*1.12</f>
        <v>1.4926643200000003</v>
      </c>
      <c r="K46" s="647">
        <f>+'(4)MantenimientoyCambiodeconex'!K50*1.12</f>
        <v>0</v>
      </c>
      <c r="L46" s="647">
        <f>+'(4)MantenimientoyCambiodeconex'!L50*1.12</f>
        <v>0</v>
      </c>
      <c r="M46" s="647">
        <f>+'(4)MantenimientoyCambiodeconex'!M50*1.12</f>
        <v>0</v>
      </c>
      <c r="N46" s="647">
        <f>+'(4)MantenimientoyCambiodeconex'!N50*1.12</f>
        <v>0</v>
      </c>
      <c r="O46" s="563"/>
      <c r="P46" s="563"/>
      <c r="R46" s="560">
        <f>+G46/'(4)MantenimientoyCambiodeconex'!G50</f>
        <v>1.1200000000000001</v>
      </c>
      <c r="S46" s="560">
        <f>+H46/'(4)MantenimientoyCambiodeconex'!H50</f>
        <v>1.1200000000000001</v>
      </c>
      <c r="T46" s="560">
        <f>+I46/'(4)MantenimientoyCambiodeconex'!I50</f>
        <v>1.1200000000000001</v>
      </c>
      <c r="U46" s="560">
        <f>+J46/'(4)MantenimientoyCambiodeconex'!J50</f>
        <v>1.1200000000000001</v>
      </c>
      <c r="V46" s="560" t="e">
        <f>+K46/'(4)MantenimientoyCambiodeconex'!K50</f>
        <v>#DIV/0!</v>
      </c>
      <c r="W46" s="560" t="e">
        <f>+L46/'(4)MantenimientoyCambiodeconex'!L50</f>
        <v>#DIV/0!</v>
      </c>
      <c r="X46" s="560" t="e">
        <f>+M46/'(4)MantenimientoyCambiodeconex'!M50</f>
        <v>#DIV/0!</v>
      </c>
      <c r="Y46" s="560" t="e">
        <f>+N46/'(4)MantenimientoyCambiodeconex'!N50</f>
        <v>#DIV/0!</v>
      </c>
      <c r="AA46" s="560">
        <f t="shared" si="4"/>
        <v>1</v>
      </c>
      <c r="AB46" s="560">
        <f t="shared" si="3"/>
        <v>1</v>
      </c>
      <c r="AC46" s="560">
        <f t="shared" si="3"/>
        <v>1</v>
      </c>
      <c r="AD46" s="560">
        <f t="shared" si="3"/>
        <v>1</v>
      </c>
      <c r="AE46" s="560" t="e">
        <f t="shared" si="3"/>
        <v>#DIV/0!</v>
      </c>
      <c r="AF46" s="560" t="e">
        <f t="shared" si="3"/>
        <v>#DIV/0!</v>
      </c>
      <c r="AG46" s="560" t="e">
        <f t="shared" si="3"/>
        <v>#DIV/0!</v>
      </c>
      <c r="AH46" s="560" t="e">
        <f t="shared" si="3"/>
        <v>#DIV/0!</v>
      </c>
    </row>
    <row r="47" spans="2:71">
      <c r="B47" s="596"/>
      <c r="C47" s="596"/>
      <c r="D47" s="596"/>
      <c r="E47" s="464"/>
      <c r="F47" s="462" t="s">
        <v>87</v>
      </c>
      <c r="G47" s="647">
        <f>+'(4)MantenimientoyCambiodeconex'!G51*1.12</f>
        <v>1.6234086400000003</v>
      </c>
      <c r="H47" s="647">
        <f>+'(4)MantenimientoyCambiodeconex'!H51*1.12</f>
        <v>1.4926643200000003</v>
      </c>
      <c r="I47" s="647">
        <f>+'(4)MantenimientoyCambiodeconex'!I51*1.12</f>
        <v>1.6234086400000003</v>
      </c>
      <c r="J47" s="647">
        <f>+'(4)MantenimientoyCambiodeconex'!J51*1.12</f>
        <v>1.4926643200000003</v>
      </c>
      <c r="K47" s="647">
        <f>+'(4)MantenimientoyCambiodeconex'!K51*1.12</f>
        <v>0</v>
      </c>
      <c r="L47" s="647">
        <f>+'(4)MantenimientoyCambiodeconex'!L51*1.12</f>
        <v>0</v>
      </c>
      <c r="M47" s="647">
        <f>+'(4)MantenimientoyCambiodeconex'!M51*1.12</f>
        <v>0</v>
      </c>
      <c r="N47" s="647">
        <f>+'(4)MantenimientoyCambiodeconex'!N51*1.12</f>
        <v>0</v>
      </c>
      <c r="O47" s="563"/>
      <c r="P47" s="563"/>
      <c r="R47" s="560">
        <f>+G47/'(4)MantenimientoyCambiodeconex'!G51</f>
        <v>1.1200000000000001</v>
      </c>
      <c r="S47" s="560">
        <f>+H47/'(4)MantenimientoyCambiodeconex'!H51</f>
        <v>1.1200000000000001</v>
      </c>
      <c r="T47" s="560">
        <f>+I47/'(4)MantenimientoyCambiodeconex'!I51</f>
        <v>1.1200000000000001</v>
      </c>
      <c r="U47" s="560">
        <f>+J47/'(4)MantenimientoyCambiodeconex'!J51</f>
        <v>1.1200000000000001</v>
      </c>
      <c r="V47" s="560" t="e">
        <f>+K47/'(4)MantenimientoyCambiodeconex'!K51</f>
        <v>#DIV/0!</v>
      </c>
      <c r="W47" s="560" t="e">
        <f>+L47/'(4)MantenimientoyCambiodeconex'!L51</f>
        <v>#DIV/0!</v>
      </c>
      <c r="X47" s="560" t="e">
        <f>+M47/'(4)MantenimientoyCambiodeconex'!M51</f>
        <v>#DIV/0!</v>
      </c>
      <c r="Y47" s="560" t="e">
        <f>+N47/'(4)MantenimientoyCambiodeconex'!N51</f>
        <v>#DIV/0!</v>
      </c>
      <c r="AA47" s="560">
        <f t="shared" si="4"/>
        <v>1</v>
      </c>
      <c r="AB47" s="560">
        <f t="shared" si="3"/>
        <v>1</v>
      </c>
      <c r="AC47" s="560">
        <f t="shared" si="3"/>
        <v>1</v>
      </c>
      <c r="AD47" s="560">
        <f t="shared" si="3"/>
        <v>1</v>
      </c>
      <c r="AE47" s="560" t="e">
        <f t="shared" si="3"/>
        <v>#DIV/0!</v>
      </c>
      <c r="AF47" s="560" t="e">
        <f t="shared" si="3"/>
        <v>#DIV/0!</v>
      </c>
      <c r="AG47" s="560" t="e">
        <f t="shared" si="3"/>
        <v>#DIV/0!</v>
      </c>
      <c r="AH47" s="560" t="e">
        <f t="shared" si="3"/>
        <v>#DIV/0!</v>
      </c>
    </row>
    <row r="48" spans="2:71">
      <c r="B48" s="442" t="s">
        <v>17</v>
      </c>
      <c r="C48" s="442" t="s">
        <v>15</v>
      </c>
      <c r="D48" s="465" t="s">
        <v>16</v>
      </c>
      <c r="E48" s="466" t="s">
        <v>18</v>
      </c>
      <c r="F48" s="465" t="s">
        <v>59</v>
      </c>
      <c r="G48" s="647">
        <f>+'(4)MantenimientoyCambiodeconex'!G52*1.12</f>
        <v>1.2529664</v>
      </c>
      <c r="H48" s="647">
        <f>+'(4)MantenimientoyCambiodeconex'!H52*1.12</f>
        <v>1.12222208</v>
      </c>
      <c r="I48" s="647">
        <f>+'(4)MantenimientoyCambiodeconex'!I52*1.12</f>
        <v>1.3183385599999999</v>
      </c>
      <c r="J48" s="647">
        <f>+'(4)MantenimientoyCambiodeconex'!J52*1.12</f>
        <v>1.1875942400000004</v>
      </c>
      <c r="K48" s="647">
        <f>+'(4)MantenimientoyCambiodeconex'!K52*1.12</f>
        <v>1.5689318400000001</v>
      </c>
      <c r="L48" s="647">
        <f>+'(4)MantenimientoyCambiodeconex'!L52*1.12</f>
        <v>1.4272921600000001</v>
      </c>
      <c r="M48" s="647">
        <f>+'(4)MantenimientoyCambiodeconex'!M52*1.12</f>
        <v>1.6343040000000002</v>
      </c>
      <c r="N48" s="647">
        <f>+'(4)MantenimientoyCambiodeconex'!N52*1.12</f>
        <v>1.50355968</v>
      </c>
      <c r="O48" s="563"/>
      <c r="P48" s="563"/>
      <c r="R48" s="560">
        <f>+G48/'(4)MantenimientoyCambiodeconex'!G52</f>
        <v>1.1200000000000001</v>
      </c>
      <c r="S48" s="560">
        <f>+H48/'(4)MantenimientoyCambiodeconex'!H52</f>
        <v>1.1200000000000001</v>
      </c>
      <c r="T48" s="560">
        <f>+I48/'(4)MantenimientoyCambiodeconex'!I52</f>
        <v>1.1200000000000001</v>
      </c>
      <c r="U48" s="560">
        <f>+J48/'(4)MantenimientoyCambiodeconex'!J52</f>
        <v>1.1200000000000001</v>
      </c>
      <c r="V48" s="560">
        <f>+K48/'(4)MantenimientoyCambiodeconex'!K52</f>
        <v>1.1200000000000001</v>
      </c>
      <c r="W48" s="560">
        <f>+L48/'(4)MantenimientoyCambiodeconex'!L52</f>
        <v>1.1200000000000001</v>
      </c>
      <c r="X48" s="560">
        <f>+M48/'(4)MantenimientoyCambiodeconex'!M52</f>
        <v>1.1200000000000001</v>
      </c>
      <c r="Y48" s="560">
        <f>+N48/'(4)MantenimientoyCambiodeconex'!N52</f>
        <v>1.1200000000000001</v>
      </c>
      <c r="AA48" s="560">
        <f t="shared" si="4"/>
        <v>1</v>
      </c>
      <c r="AB48" s="560">
        <f t="shared" si="3"/>
        <v>1</v>
      </c>
      <c r="AC48" s="560">
        <f t="shared" si="3"/>
        <v>1</v>
      </c>
      <c r="AD48" s="560">
        <f t="shared" si="3"/>
        <v>1</v>
      </c>
      <c r="AE48" s="560">
        <f t="shared" si="3"/>
        <v>1</v>
      </c>
      <c r="AF48" s="560">
        <f t="shared" si="3"/>
        <v>1</v>
      </c>
      <c r="AG48" s="560">
        <f t="shared" si="3"/>
        <v>1</v>
      </c>
      <c r="AH48" s="560">
        <f t="shared" si="3"/>
        <v>1</v>
      </c>
    </row>
    <row r="49" spans="2:38">
      <c r="B49" s="449"/>
      <c r="C49" s="449"/>
      <c r="D49" s="465" t="s">
        <v>20</v>
      </c>
      <c r="E49" s="468" t="s">
        <v>21</v>
      </c>
      <c r="F49" s="465" t="s">
        <v>59</v>
      </c>
      <c r="G49" s="647">
        <f>+'(4)MantenimientoyCambiodeconex'!G58*1.12</f>
        <v>3.0289100799999997</v>
      </c>
      <c r="H49" s="647">
        <f>+'(4)MantenimientoyCambiodeconex'!H58*1.12</f>
        <v>2.9526425600000001</v>
      </c>
      <c r="I49" s="647">
        <f>+'(4)MantenimientoyCambiodeconex'!I58*1.12</f>
        <v>3.0289100799999997</v>
      </c>
      <c r="J49" s="647">
        <f>+'(4)MantenimientoyCambiodeconex'!J58*1.12</f>
        <v>2.9526425600000001</v>
      </c>
      <c r="K49" s="647">
        <f>+'(4)MantenimientoyCambiodeconex'!K58*1.12</f>
        <v>0</v>
      </c>
      <c r="L49" s="647">
        <f>+'(4)MantenimientoyCambiodeconex'!L58*1.12</f>
        <v>0</v>
      </c>
      <c r="M49" s="647">
        <f>+'(4)MantenimientoyCambiodeconex'!M58*1.12</f>
        <v>0</v>
      </c>
      <c r="N49" s="647">
        <f>+'(4)MantenimientoyCambiodeconex'!N58*1.12</f>
        <v>0</v>
      </c>
      <c r="O49" s="563"/>
      <c r="P49" s="563"/>
      <c r="R49" s="560">
        <f>+G49/'(4)MantenimientoyCambiodeconex'!G58</f>
        <v>1.1200000000000001</v>
      </c>
      <c r="S49" s="560">
        <f>+H49/'(4)MantenimientoyCambiodeconex'!H58</f>
        <v>1.1200000000000001</v>
      </c>
      <c r="T49" s="560">
        <f>+I49/'(4)MantenimientoyCambiodeconex'!I58</f>
        <v>1.1200000000000001</v>
      </c>
      <c r="U49" s="560">
        <f>+J49/'(4)MantenimientoyCambiodeconex'!J58</f>
        <v>1.1200000000000001</v>
      </c>
      <c r="V49" s="560" t="e">
        <f>+K49/'(4)MantenimientoyCambiodeconex'!K58</f>
        <v>#DIV/0!</v>
      </c>
      <c r="W49" s="560" t="e">
        <f>+L49/'(4)MantenimientoyCambiodeconex'!L58</f>
        <v>#DIV/0!</v>
      </c>
      <c r="X49" s="560" t="e">
        <f>+M49/'(4)MantenimientoyCambiodeconex'!M58</f>
        <v>#DIV/0!</v>
      </c>
      <c r="Y49" s="560" t="e">
        <f>+N49/'(4)MantenimientoyCambiodeconex'!N58</f>
        <v>#DIV/0!</v>
      </c>
      <c r="AA49" s="560">
        <f t="shared" si="4"/>
        <v>1</v>
      </c>
      <c r="AB49" s="560">
        <f t="shared" si="3"/>
        <v>1</v>
      </c>
      <c r="AC49" s="560">
        <f t="shared" si="3"/>
        <v>1</v>
      </c>
      <c r="AD49" s="560">
        <f t="shared" si="3"/>
        <v>1</v>
      </c>
      <c r="AE49" s="560" t="e">
        <f t="shared" si="3"/>
        <v>#DIV/0!</v>
      </c>
      <c r="AF49" s="560" t="e">
        <f t="shared" si="3"/>
        <v>#DIV/0!</v>
      </c>
      <c r="AG49" s="560" t="e">
        <f t="shared" si="3"/>
        <v>#DIV/0!</v>
      </c>
      <c r="AH49" s="560" t="e">
        <f t="shared" si="3"/>
        <v>#DIV/0!</v>
      </c>
      <c r="AI49" s="582" t="e">
        <f>+SUM(AA44:AH49)</f>
        <v>#DIV/0!</v>
      </c>
    </row>
    <row r="50" spans="2:38">
      <c r="B50" s="563" t="s">
        <v>248</v>
      </c>
      <c r="C50" s="563"/>
      <c r="D50" s="563"/>
      <c r="E50" s="563"/>
      <c r="F50" s="563"/>
      <c r="G50" s="563"/>
      <c r="H50" s="435"/>
      <c r="I50" s="563"/>
      <c r="J50" s="563"/>
      <c r="K50" s="563"/>
      <c r="L50" s="563"/>
      <c r="M50" s="563"/>
      <c r="N50" s="563"/>
      <c r="O50" s="563"/>
      <c r="P50" s="563"/>
    </row>
    <row r="51" spans="2:38">
      <c r="B51" s="563" t="s">
        <v>251</v>
      </c>
      <c r="C51" s="563"/>
      <c r="D51" s="563"/>
      <c r="E51" s="563"/>
      <c r="F51" s="563"/>
      <c r="G51" s="563"/>
      <c r="H51" s="563"/>
      <c r="I51" s="563"/>
      <c r="J51" s="563"/>
      <c r="K51" s="563"/>
      <c r="L51" s="563"/>
      <c r="M51" s="563"/>
      <c r="N51" s="563"/>
      <c r="O51" s="563"/>
      <c r="P51" s="563"/>
    </row>
    <row r="52" spans="2:38">
      <c r="B52" s="563"/>
      <c r="C52" s="563"/>
      <c r="D52" s="563"/>
      <c r="E52" s="563"/>
      <c r="F52" s="563"/>
      <c r="G52" s="563"/>
      <c r="H52" s="563"/>
      <c r="I52" s="563"/>
      <c r="J52" s="563"/>
      <c r="K52" s="563"/>
      <c r="L52" s="563"/>
      <c r="M52" s="563"/>
      <c r="N52" s="563"/>
      <c r="O52" s="563"/>
      <c r="P52" s="563"/>
    </row>
    <row r="53" spans="2:38">
      <c r="B53" s="563"/>
      <c r="C53" s="563"/>
      <c r="D53" s="563"/>
      <c r="E53" s="563"/>
      <c r="F53" s="563"/>
      <c r="G53" s="563"/>
      <c r="H53" s="563"/>
      <c r="I53" s="563"/>
      <c r="J53" s="563"/>
      <c r="K53" s="563"/>
      <c r="L53" s="563"/>
      <c r="M53" s="563"/>
      <c r="N53" s="563"/>
      <c r="O53" s="563"/>
      <c r="P53" s="563"/>
    </row>
    <row r="54" spans="2:38">
      <c r="B54" s="563"/>
      <c r="C54" s="563"/>
      <c r="D54" s="563"/>
      <c r="E54" s="563"/>
      <c r="F54" s="563"/>
      <c r="G54" s="563"/>
      <c r="H54" s="563"/>
      <c r="I54" s="563"/>
      <c r="J54" s="563"/>
      <c r="K54" s="563"/>
      <c r="L54" s="563"/>
      <c r="M54" s="563"/>
      <c r="N54" s="563"/>
      <c r="O54" s="563"/>
      <c r="P54" s="563"/>
    </row>
    <row r="55" spans="2:38">
      <c r="B55" s="563"/>
      <c r="C55" s="563"/>
      <c r="D55" s="563"/>
      <c r="E55" s="563"/>
      <c r="F55" s="563"/>
      <c r="G55" s="563"/>
      <c r="H55" s="563"/>
      <c r="I55" s="563"/>
      <c r="J55" s="563"/>
      <c r="K55" s="563"/>
      <c r="L55" s="563"/>
      <c r="M55" s="563"/>
      <c r="N55" s="563"/>
      <c r="O55" s="563"/>
      <c r="P55" s="563"/>
    </row>
    <row r="56" spans="2:38" ht="15.75">
      <c r="B56" s="434" t="s">
        <v>382</v>
      </c>
      <c r="C56" s="563"/>
      <c r="D56" s="563"/>
      <c r="E56" s="563"/>
      <c r="F56" s="563"/>
      <c r="G56" s="563"/>
      <c r="H56" s="563"/>
      <c r="I56" s="563"/>
      <c r="J56" s="563"/>
      <c r="K56" s="563"/>
      <c r="L56" s="563"/>
      <c r="M56" s="563"/>
      <c r="N56" s="563"/>
      <c r="O56" s="563"/>
      <c r="P56" s="563"/>
    </row>
    <row r="57" spans="2:38">
      <c r="B57" s="563"/>
      <c r="C57" s="563"/>
      <c r="D57" s="435"/>
      <c r="E57" s="435"/>
      <c r="F57" s="435"/>
      <c r="G57" s="435"/>
      <c r="H57" s="435"/>
      <c r="I57" s="1540" t="s">
        <v>274</v>
      </c>
      <c r="J57" s="1541"/>
      <c r="K57" s="1540" t="s">
        <v>275</v>
      </c>
      <c r="L57" s="1541"/>
      <c r="M57" s="1540" t="s">
        <v>276</v>
      </c>
      <c r="N57" s="1541"/>
      <c r="O57" s="1540" t="s">
        <v>277</v>
      </c>
      <c r="P57" s="1541"/>
    </row>
    <row r="58" spans="2:38">
      <c r="B58" s="437" t="s">
        <v>6</v>
      </c>
      <c r="C58" s="438" t="s">
        <v>3</v>
      </c>
      <c r="D58" s="437" t="s">
        <v>4</v>
      </c>
      <c r="E58" s="437" t="s">
        <v>7</v>
      </c>
      <c r="F58" s="437" t="s">
        <v>48</v>
      </c>
      <c r="G58" s="437" t="s">
        <v>1</v>
      </c>
      <c r="H58" s="437" t="s">
        <v>2</v>
      </c>
      <c r="I58" s="437" t="s">
        <v>1</v>
      </c>
      <c r="J58" s="437" t="s">
        <v>2</v>
      </c>
      <c r="K58" s="437" t="s">
        <v>1</v>
      </c>
      <c r="L58" s="437" t="s">
        <v>2</v>
      </c>
      <c r="M58" s="437" t="s">
        <v>1</v>
      </c>
      <c r="N58" s="437" t="s">
        <v>2</v>
      </c>
      <c r="O58" s="437" t="s">
        <v>1</v>
      </c>
      <c r="P58" s="437" t="s">
        <v>2</v>
      </c>
    </row>
    <row r="59" spans="2:38">
      <c r="B59" s="439"/>
      <c r="C59" s="440"/>
      <c r="D59" s="439"/>
      <c r="E59" s="439" t="s">
        <v>85</v>
      </c>
      <c r="F59" s="439" t="s">
        <v>271</v>
      </c>
      <c r="G59" s="441" t="s">
        <v>247</v>
      </c>
      <c r="H59" s="439" t="s">
        <v>252</v>
      </c>
      <c r="I59" s="441" t="s">
        <v>247</v>
      </c>
      <c r="J59" s="441" t="s">
        <v>241</v>
      </c>
      <c r="K59" s="441" t="s">
        <v>247</v>
      </c>
      <c r="L59" s="441" t="s">
        <v>241</v>
      </c>
      <c r="M59" s="441" t="s">
        <v>247</v>
      </c>
      <c r="N59" s="441" t="s">
        <v>241</v>
      </c>
      <c r="O59" s="441" t="s">
        <v>247</v>
      </c>
      <c r="P59" s="441" t="s">
        <v>241</v>
      </c>
    </row>
    <row r="60" spans="2:38">
      <c r="B60" s="442" t="s">
        <v>17</v>
      </c>
      <c r="C60" s="452" t="s">
        <v>15</v>
      </c>
      <c r="D60" s="442" t="s">
        <v>16</v>
      </c>
      <c r="E60" s="443" t="s">
        <v>18</v>
      </c>
      <c r="F60" s="444" t="s">
        <v>62</v>
      </c>
      <c r="G60" s="648">
        <f>+'(4)MantenimientoyCambiodeconex'!G69*1.12</f>
        <v>3.1487590400000003</v>
      </c>
      <c r="H60" s="648">
        <f>+'(4)MantenimientoyCambiodeconex'!H69*1.12</f>
        <v>3.0724915200000003</v>
      </c>
      <c r="I60" s="649"/>
      <c r="J60" s="649"/>
      <c r="K60" s="649"/>
      <c r="L60" s="649"/>
      <c r="M60" s="649"/>
      <c r="N60" s="649"/>
      <c r="O60" s="649"/>
      <c r="P60" s="649"/>
      <c r="R60" s="560">
        <f>+G60/'(4)MantenimientoyCambiodeconex'!G69</f>
        <v>1.1200000000000001</v>
      </c>
      <c r="S60" s="560">
        <f>+H60/'(4)MantenimientoyCambiodeconex'!H69</f>
        <v>1.1200000000000001</v>
      </c>
      <c r="T60" s="560" t="e">
        <f>+I60/'(4)MantenimientoyCambiodeconex'!I69</f>
        <v>#DIV/0!</v>
      </c>
      <c r="U60" s="560" t="e">
        <f>+J60/'(4)MantenimientoyCambiodeconex'!J69</f>
        <v>#DIV/0!</v>
      </c>
      <c r="V60" s="560" t="e">
        <f>+K60/'(4)MantenimientoyCambiodeconex'!K69</f>
        <v>#DIV/0!</v>
      </c>
      <c r="W60" s="560" t="e">
        <f>+L60/'(4)MantenimientoyCambiodeconex'!L69</f>
        <v>#DIV/0!</v>
      </c>
      <c r="X60" s="560" t="e">
        <f>+M60/'(4)MantenimientoyCambiodeconex'!M69</f>
        <v>#DIV/0!</v>
      </c>
      <c r="Y60" s="560" t="e">
        <f>+N60/'(4)MantenimientoyCambiodeconex'!N69</f>
        <v>#DIV/0!</v>
      </c>
      <c r="Z60" s="560" t="e">
        <f>+O60/'(4)MantenimientoyCambiodeconex'!O69</f>
        <v>#DIV/0!</v>
      </c>
      <c r="AA60" s="560" t="e">
        <f>+P60/'(4)MantenimientoyCambiodeconex'!P69</f>
        <v>#DIV/0!</v>
      </c>
      <c r="AC60" s="560">
        <f>+IF(R60=G60,0,1)</f>
        <v>1</v>
      </c>
      <c r="AD60" s="560">
        <f t="shared" ref="AD60:AL72" si="5">+IF(S60=H60,0,1)</f>
        <v>1</v>
      </c>
      <c r="AE60" s="560" t="e">
        <f t="shared" si="5"/>
        <v>#DIV/0!</v>
      </c>
      <c r="AF60" s="560" t="e">
        <f t="shared" si="5"/>
        <v>#DIV/0!</v>
      </c>
      <c r="AG60" s="560" t="e">
        <f t="shared" si="5"/>
        <v>#DIV/0!</v>
      </c>
      <c r="AH60" s="560" t="e">
        <f t="shared" si="5"/>
        <v>#DIV/0!</v>
      </c>
      <c r="AI60" s="560" t="e">
        <f t="shared" si="5"/>
        <v>#DIV/0!</v>
      </c>
      <c r="AJ60" s="560" t="e">
        <f t="shared" si="5"/>
        <v>#DIV/0!</v>
      </c>
      <c r="AK60" s="560" t="e">
        <f t="shared" si="5"/>
        <v>#DIV/0!</v>
      </c>
      <c r="AL60" s="560" t="e">
        <f t="shared" si="5"/>
        <v>#DIV/0!</v>
      </c>
    </row>
    <row r="61" spans="2:38">
      <c r="B61" s="445"/>
      <c r="C61" s="446"/>
      <c r="D61" s="445"/>
      <c r="E61" s="447"/>
      <c r="F61" s="444" t="s">
        <v>59</v>
      </c>
      <c r="G61" s="648"/>
      <c r="H61" s="648"/>
      <c r="I61" s="648">
        <f>+'(4)MantenimientoyCambiodeconex'!I70*1.12</f>
        <v>0</v>
      </c>
      <c r="J61" s="648">
        <f>+'(4)MantenimientoyCambiodeconex'!J70*1.12</f>
        <v>0</v>
      </c>
      <c r="K61" s="648">
        <f>+'(4)MantenimientoyCambiodeconex'!K70*1.12</f>
        <v>0</v>
      </c>
      <c r="L61" s="648">
        <f>+'(4)MantenimientoyCambiodeconex'!L70*1.12</f>
        <v>0</v>
      </c>
      <c r="M61" s="648">
        <f>+'(4)MantenimientoyCambiodeconex'!M70*1.12</f>
        <v>0</v>
      </c>
      <c r="N61" s="648">
        <f>+'(4)MantenimientoyCambiodeconex'!N70*1.12</f>
        <v>0</v>
      </c>
      <c r="O61" s="648">
        <f>+'(4)MantenimientoyCambiodeconex'!O70*1.12</f>
        <v>0</v>
      </c>
      <c r="P61" s="648">
        <f>+'(4)MantenimientoyCambiodeconex'!P70*1.12</f>
        <v>0</v>
      </c>
      <c r="R61" s="560" t="e">
        <f>+G61/'(4)MantenimientoyCambiodeconex'!G70</f>
        <v>#DIV/0!</v>
      </c>
      <c r="S61" s="560" t="e">
        <f>+H61/'(4)MantenimientoyCambiodeconex'!H70</f>
        <v>#DIV/0!</v>
      </c>
      <c r="T61" s="560" t="e">
        <f>+I61/'(4)MantenimientoyCambiodeconex'!I70</f>
        <v>#DIV/0!</v>
      </c>
      <c r="U61" s="560" t="e">
        <f>+J61/'(4)MantenimientoyCambiodeconex'!J70</f>
        <v>#DIV/0!</v>
      </c>
      <c r="V61" s="560" t="e">
        <f>+K61/'(4)MantenimientoyCambiodeconex'!K70</f>
        <v>#DIV/0!</v>
      </c>
      <c r="W61" s="560" t="e">
        <f>+L61/'(4)MantenimientoyCambiodeconex'!L70</f>
        <v>#DIV/0!</v>
      </c>
      <c r="X61" s="560" t="e">
        <f>+M61/'(4)MantenimientoyCambiodeconex'!M70</f>
        <v>#DIV/0!</v>
      </c>
      <c r="Y61" s="560" t="e">
        <f>+N61/'(4)MantenimientoyCambiodeconex'!N70</f>
        <v>#DIV/0!</v>
      </c>
      <c r="Z61" s="560" t="e">
        <f>+O61/'(4)MantenimientoyCambiodeconex'!O70</f>
        <v>#DIV/0!</v>
      </c>
      <c r="AA61" s="560" t="e">
        <f>+P61/'(4)MantenimientoyCambiodeconex'!P70</f>
        <v>#DIV/0!</v>
      </c>
      <c r="AC61" s="560" t="e">
        <f t="shared" ref="AC61:AC72" si="6">+IF(R61=G61,0,1)</f>
        <v>#DIV/0!</v>
      </c>
      <c r="AD61" s="560" t="e">
        <f t="shared" si="5"/>
        <v>#DIV/0!</v>
      </c>
      <c r="AE61" s="560" t="e">
        <f t="shared" si="5"/>
        <v>#DIV/0!</v>
      </c>
      <c r="AF61" s="560" t="e">
        <f t="shared" si="5"/>
        <v>#DIV/0!</v>
      </c>
      <c r="AG61" s="560" t="e">
        <f t="shared" si="5"/>
        <v>#DIV/0!</v>
      </c>
      <c r="AH61" s="560" t="e">
        <f t="shared" si="5"/>
        <v>#DIV/0!</v>
      </c>
      <c r="AI61" s="560" t="e">
        <f t="shared" si="5"/>
        <v>#DIV/0!</v>
      </c>
      <c r="AJ61" s="560" t="e">
        <f t="shared" si="5"/>
        <v>#DIV/0!</v>
      </c>
      <c r="AK61" s="560" t="e">
        <f t="shared" si="5"/>
        <v>#DIV/0!</v>
      </c>
      <c r="AL61" s="560" t="e">
        <f t="shared" si="5"/>
        <v>#DIV/0!</v>
      </c>
    </row>
    <row r="62" spans="2:38">
      <c r="B62" s="445"/>
      <c r="C62" s="446"/>
      <c r="D62" s="445"/>
      <c r="E62" s="447"/>
      <c r="F62" s="444" t="s">
        <v>55</v>
      </c>
      <c r="G62" s="648">
        <f>+'(4)MantenimientoyCambiodeconex'!G71*1.12</f>
        <v>3.0289100799999997</v>
      </c>
      <c r="H62" s="648">
        <f>+'(4)MantenimientoyCambiodeconex'!H71*1.12</f>
        <v>2.9526425600000001</v>
      </c>
      <c r="I62" s="649"/>
      <c r="J62" s="649"/>
      <c r="K62" s="649"/>
      <c r="L62" s="649"/>
      <c r="M62" s="649"/>
      <c r="N62" s="649"/>
      <c r="O62" s="649"/>
      <c r="P62" s="649"/>
      <c r="R62" s="560">
        <f>+G62/'(4)MantenimientoyCambiodeconex'!G71</f>
        <v>1.1200000000000001</v>
      </c>
      <c r="S62" s="560">
        <f>+H62/'(4)MantenimientoyCambiodeconex'!H71</f>
        <v>1.1200000000000001</v>
      </c>
      <c r="T62" s="560" t="e">
        <f>+I62/'(4)MantenimientoyCambiodeconex'!I71</f>
        <v>#DIV/0!</v>
      </c>
      <c r="U62" s="560" t="e">
        <f>+J62/'(4)MantenimientoyCambiodeconex'!J71</f>
        <v>#DIV/0!</v>
      </c>
      <c r="V62" s="560" t="e">
        <f>+K62/'(4)MantenimientoyCambiodeconex'!K71</f>
        <v>#DIV/0!</v>
      </c>
      <c r="W62" s="560" t="e">
        <f>+L62/'(4)MantenimientoyCambiodeconex'!L71</f>
        <v>#DIV/0!</v>
      </c>
      <c r="X62" s="560" t="e">
        <f>+M62/'(4)MantenimientoyCambiodeconex'!M71</f>
        <v>#DIV/0!</v>
      </c>
      <c r="Y62" s="560" t="e">
        <f>+N62/'(4)MantenimientoyCambiodeconex'!N71</f>
        <v>#DIV/0!</v>
      </c>
      <c r="Z62" s="560" t="e">
        <f>+O62/'(4)MantenimientoyCambiodeconex'!O71</f>
        <v>#DIV/0!</v>
      </c>
      <c r="AA62" s="560" t="e">
        <f>+P62/'(4)MantenimientoyCambiodeconex'!P71</f>
        <v>#DIV/0!</v>
      </c>
      <c r="AC62" s="560">
        <f t="shared" si="6"/>
        <v>1</v>
      </c>
      <c r="AD62" s="560">
        <f t="shared" si="5"/>
        <v>1</v>
      </c>
      <c r="AE62" s="560" t="e">
        <f t="shared" si="5"/>
        <v>#DIV/0!</v>
      </c>
      <c r="AF62" s="560" t="e">
        <f t="shared" si="5"/>
        <v>#DIV/0!</v>
      </c>
      <c r="AG62" s="560" t="e">
        <f t="shared" si="5"/>
        <v>#DIV/0!</v>
      </c>
      <c r="AH62" s="560" t="e">
        <f t="shared" si="5"/>
        <v>#DIV/0!</v>
      </c>
      <c r="AI62" s="560" t="e">
        <f t="shared" si="5"/>
        <v>#DIV/0!</v>
      </c>
      <c r="AJ62" s="560" t="e">
        <f t="shared" si="5"/>
        <v>#DIV/0!</v>
      </c>
      <c r="AK62" s="560" t="e">
        <f t="shared" si="5"/>
        <v>#DIV/0!</v>
      </c>
      <c r="AL62" s="560" t="e">
        <f t="shared" si="5"/>
        <v>#DIV/0!</v>
      </c>
    </row>
    <row r="63" spans="2:38">
      <c r="B63" s="445"/>
      <c r="C63" s="446"/>
      <c r="D63" s="445"/>
      <c r="E63" s="447"/>
      <c r="F63" s="444" t="s">
        <v>239</v>
      </c>
      <c r="G63" s="648">
        <f>+'(4)MantenimientoyCambiodeconex'!G72*1.12</f>
        <v>3.0289100799999997</v>
      </c>
      <c r="H63" s="648">
        <f>+'(4)MantenimientoyCambiodeconex'!H72*1.12</f>
        <v>2.9526425600000001</v>
      </c>
      <c r="I63" s="649"/>
      <c r="J63" s="649"/>
      <c r="K63" s="649"/>
      <c r="L63" s="649"/>
      <c r="M63" s="649"/>
      <c r="N63" s="649"/>
      <c r="O63" s="649"/>
      <c r="P63" s="649"/>
      <c r="R63" s="560">
        <f>+G63/'(4)MantenimientoyCambiodeconex'!G72</f>
        <v>1.1200000000000001</v>
      </c>
      <c r="S63" s="560">
        <f>+H63/'(4)MantenimientoyCambiodeconex'!H72</f>
        <v>1.1200000000000001</v>
      </c>
      <c r="T63" s="560" t="e">
        <f>+I63/'(4)MantenimientoyCambiodeconex'!I72</f>
        <v>#DIV/0!</v>
      </c>
      <c r="U63" s="560" t="e">
        <f>+J63/'(4)MantenimientoyCambiodeconex'!J72</f>
        <v>#DIV/0!</v>
      </c>
      <c r="V63" s="560" t="e">
        <f>+K63/'(4)MantenimientoyCambiodeconex'!K72</f>
        <v>#DIV/0!</v>
      </c>
      <c r="W63" s="560" t="e">
        <f>+L63/'(4)MantenimientoyCambiodeconex'!L72</f>
        <v>#DIV/0!</v>
      </c>
      <c r="X63" s="560" t="e">
        <f>+M63/'(4)MantenimientoyCambiodeconex'!M72</f>
        <v>#DIV/0!</v>
      </c>
      <c r="Y63" s="560" t="e">
        <f>+N63/'(4)MantenimientoyCambiodeconex'!N72</f>
        <v>#DIV/0!</v>
      </c>
      <c r="Z63" s="560" t="e">
        <f>+O63/'(4)MantenimientoyCambiodeconex'!O72</f>
        <v>#DIV/0!</v>
      </c>
      <c r="AA63" s="560" t="e">
        <f>+P63/'(4)MantenimientoyCambiodeconex'!P72</f>
        <v>#DIV/0!</v>
      </c>
      <c r="AC63" s="560">
        <f t="shared" si="6"/>
        <v>1</v>
      </c>
      <c r="AD63" s="560">
        <f t="shared" si="5"/>
        <v>1</v>
      </c>
      <c r="AE63" s="560" t="e">
        <f t="shared" si="5"/>
        <v>#DIV/0!</v>
      </c>
      <c r="AF63" s="560" t="e">
        <f t="shared" si="5"/>
        <v>#DIV/0!</v>
      </c>
      <c r="AG63" s="560" t="e">
        <f t="shared" si="5"/>
        <v>#DIV/0!</v>
      </c>
      <c r="AH63" s="560" t="e">
        <f t="shared" si="5"/>
        <v>#DIV/0!</v>
      </c>
      <c r="AI63" s="560" t="e">
        <f t="shared" si="5"/>
        <v>#DIV/0!</v>
      </c>
      <c r="AJ63" s="560" t="e">
        <f t="shared" si="5"/>
        <v>#DIV/0!</v>
      </c>
      <c r="AK63" s="560" t="e">
        <f t="shared" si="5"/>
        <v>#DIV/0!</v>
      </c>
      <c r="AL63" s="560" t="e">
        <f t="shared" si="5"/>
        <v>#DIV/0!</v>
      </c>
    </row>
    <row r="64" spans="2:38">
      <c r="B64" s="445"/>
      <c r="C64" s="446"/>
      <c r="D64" s="578" t="s">
        <v>20</v>
      </c>
      <c r="E64" s="541" t="s">
        <v>21</v>
      </c>
      <c r="F64" s="444" t="s">
        <v>62</v>
      </c>
      <c r="G64" s="648">
        <f>+'(4)MantenimientoyCambiodeconex'!G73*1.12</f>
        <v>0.77357056000000002</v>
      </c>
      <c r="H64" s="648">
        <f>+'(4)MantenimientoyCambiodeconex'!H73*1.12</f>
        <v>0.6973030400000001</v>
      </c>
      <c r="I64" s="649"/>
      <c r="J64" s="649"/>
      <c r="K64" s="649"/>
      <c r="L64" s="649"/>
      <c r="M64" s="649"/>
      <c r="N64" s="649"/>
      <c r="O64" s="649"/>
      <c r="P64" s="649"/>
      <c r="R64" s="560">
        <f>+G64/'(4)MantenimientoyCambiodeconex'!G73</f>
        <v>1.1200000000000001</v>
      </c>
      <c r="S64" s="560">
        <f>+H64/'(4)MantenimientoyCambiodeconex'!H73</f>
        <v>1.1200000000000001</v>
      </c>
      <c r="T64" s="560" t="e">
        <f>+I64/'(4)MantenimientoyCambiodeconex'!I73</f>
        <v>#DIV/0!</v>
      </c>
      <c r="U64" s="560" t="e">
        <f>+J64/'(4)MantenimientoyCambiodeconex'!J73</f>
        <v>#DIV/0!</v>
      </c>
      <c r="V64" s="560" t="e">
        <f>+K64/'(4)MantenimientoyCambiodeconex'!K73</f>
        <v>#DIV/0!</v>
      </c>
      <c r="W64" s="560" t="e">
        <f>+L64/'(4)MantenimientoyCambiodeconex'!L73</f>
        <v>#DIV/0!</v>
      </c>
      <c r="X64" s="560" t="e">
        <f>+M64/'(4)MantenimientoyCambiodeconex'!M73</f>
        <v>#DIV/0!</v>
      </c>
      <c r="Y64" s="560" t="e">
        <f>+N64/'(4)MantenimientoyCambiodeconex'!N73</f>
        <v>#DIV/0!</v>
      </c>
      <c r="Z64" s="560" t="e">
        <f>+O64/'(4)MantenimientoyCambiodeconex'!O73</f>
        <v>#DIV/0!</v>
      </c>
      <c r="AA64" s="560" t="e">
        <f>+P64/'(4)MantenimientoyCambiodeconex'!P73</f>
        <v>#DIV/0!</v>
      </c>
      <c r="AC64" s="560">
        <f t="shared" si="6"/>
        <v>1</v>
      </c>
      <c r="AD64" s="560">
        <f t="shared" si="5"/>
        <v>1</v>
      </c>
      <c r="AE64" s="560" t="e">
        <f t="shared" si="5"/>
        <v>#DIV/0!</v>
      </c>
      <c r="AF64" s="560" t="e">
        <f t="shared" si="5"/>
        <v>#DIV/0!</v>
      </c>
      <c r="AG64" s="560" t="e">
        <f t="shared" si="5"/>
        <v>#DIV/0!</v>
      </c>
      <c r="AH64" s="560" t="e">
        <f t="shared" si="5"/>
        <v>#DIV/0!</v>
      </c>
      <c r="AI64" s="560" t="e">
        <f t="shared" si="5"/>
        <v>#DIV/0!</v>
      </c>
      <c r="AJ64" s="560" t="e">
        <f t="shared" si="5"/>
        <v>#DIV/0!</v>
      </c>
      <c r="AK64" s="560" t="e">
        <f t="shared" si="5"/>
        <v>#DIV/0!</v>
      </c>
      <c r="AL64" s="560" t="e">
        <f t="shared" si="5"/>
        <v>#DIV/0!</v>
      </c>
    </row>
    <row r="65" spans="2:39">
      <c r="B65" s="445"/>
      <c r="C65" s="446"/>
      <c r="D65" s="445"/>
      <c r="E65" s="447"/>
      <c r="F65" s="444" t="s">
        <v>59</v>
      </c>
      <c r="G65" s="648"/>
      <c r="H65" s="648"/>
      <c r="I65" s="648">
        <f>+'(4)MantenimientoyCambiodeconex'!I74*1.12</f>
        <v>0</v>
      </c>
      <c r="J65" s="648">
        <f>+'(4)MantenimientoyCambiodeconex'!J74*1.12</f>
        <v>0</v>
      </c>
      <c r="K65" s="648">
        <f>+'(4)MantenimientoyCambiodeconex'!K74*1.12</f>
        <v>0</v>
      </c>
      <c r="L65" s="648">
        <f>+'(4)MantenimientoyCambiodeconex'!L74*1.12</f>
        <v>0</v>
      </c>
      <c r="M65" s="648">
        <f>+'(4)MantenimientoyCambiodeconex'!M74*1.12</f>
        <v>0</v>
      </c>
      <c r="N65" s="648">
        <f>+'(4)MantenimientoyCambiodeconex'!N74*1.12</f>
        <v>0</v>
      </c>
      <c r="O65" s="648">
        <f>+'(4)MantenimientoyCambiodeconex'!O74*1.12</f>
        <v>0</v>
      </c>
      <c r="P65" s="648">
        <f>+'(4)MantenimientoyCambiodeconex'!P74*1.12</f>
        <v>0</v>
      </c>
      <c r="R65" s="560">
        <f>+G65/'(4)MantenimientoyCambiodeconex'!G74</f>
        <v>0</v>
      </c>
      <c r="S65" s="560">
        <f>+H65/'(4)MantenimientoyCambiodeconex'!H74</f>
        <v>0</v>
      </c>
      <c r="T65" s="560" t="e">
        <f>+I65/'(4)MantenimientoyCambiodeconex'!I74</f>
        <v>#DIV/0!</v>
      </c>
      <c r="U65" s="560" t="e">
        <f>+J65/'(4)MantenimientoyCambiodeconex'!J74</f>
        <v>#DIV/0!</v>
      </c>
      <c r="V65" s="560" t="e">
        <f>+K65/'(4)MantenimientoyCambiodeconex'!K74</f>
        <v>#DIV/0!</v>
      </c>
      <c r="W65" s="560" t="e">
        <f>+L65/'(4)MantenimientoyCambiodeconex'!L74</f>
        <v>#DIV/0!</v>
      </c>
      <c r="X65" s="560" t="e">
        <f>+M65/'(4)MantenimientoyCambiodeconex'!M74</f>
        <v>#DIV/0!</v>
      </c>
      <c r="Y65" s="560" t="e">
        <f>+N65/'(4)MantenimientoyCambiodeconex'!N74</f>
        <v>#DIV/0!</v>
      </c>
      <c r="Z65" s="560" t="e">
        <f>+O65/'(4)MantenimientoyCambiodeconex'!O74</f>
        <v>#DIV/0!</v>
      </c>
      <c r="AA65" s="560" t="e">
        <f>+P65/'(4)MantenimientoyCambiodeconex'!P74</f>
        <v>#DIV/0!</v>
      </c>
      <c r="AC65" s="560">
        <f t="shared" si="6"/>
        <v>0</v>
      </c>
      <c r="AD65" s="560">
        <f t="shared" si="5"/>
        <v>0</v>
      </c>
      <c r="AE65" s="560" t="e">
        <f t="shared" si="5"/>
        <v>#DIV/0!</v>
      </c>
      <c r="AF65" s="560" t="e">
        <f t="shared" si="5"/>
        <v>#DIV/0!</v>
      </c>
      <c r="AG65" s="560" t="e">
        <f t="shared" si="5"/>
        <v>#DIV/0!</v>
      </c>
      <c r="AH65" s="560" t="e">
        <f t="shared" si="5"/>
        <v>#DIV/0!</v>
      </c>
      <c r="AI65" s="560" t="e">
        <f t="shared" si="5"/>
        <v>#DIV/0!</v>
      </c>
      <c r="AJ65" s="560" t="e">
        <f t="shared" si="5"/>
        <v>#DIV/0!</v>
      </c>
      <c r="AK65" s="560" t="e">
        <f t="shared" si="5"/>
        <v>#DIV/0!</v>
      </c>
      <c r="AL65" s="560" t="e">
        <f t="shared" si="5"/>
        <v>#DIV/0!</v>
      </c>
    </row>
    <row r="66" spans="2:39">
      <c r="B66" s="445"/>
      <c r="C66" s="446"/>
      <c r="D66" s="445"/>
      <c r="E66" s="447"/>
      <c r="F66" s="444" t="s">
        <v>55</v>
      </c>
      <c r="G66" s="648">
        <f>+'(4)MantenimientoyCambiodeconex'!G75*1.12</f>
        <v>3.1487590400000003</v>
      </c>
      <c r="H66" s="648">
        <f>+'(4)MantenimientoyCambiodeconex'!H75*1.12</f>
        <v>3.0724915200000003</v>
      </c>
      <c r="I66" s="563"/>
      <c r="J66" s="563"/>
      <c r="K66" s="563"/>
      <c r="L66" s="563"/>
      <c r="M66" s="563"/>
      <c r="N66" s="563"/>
      <c r="O66" s="563"/>
      <c r="P66" s="563"/>
      <c r="R66" s="560">
        <f>+G66/'(4)MantenimientoyCambiodeconex'!G75</f>
        <v>1.1200000000000001</v>
      </c>
      <c r="S66" s="560">
        <f>+H66/'(4)MantenimientoyCambiodeconex'!H75</f>
        <v>1.1200000000000001</v>
      </c>
      <c r="T66" s="560" t="e">
        <f>+I66/'(4)MantenimientoyCambiodeconex'!I75</f>
        <v>#DIV/0!</v>
      </c>
      <c r="U66" s="560" t="e">
        <f>+J66/'(4)MantenimientoyCambiodeconex'!J75</f>
        <v>#DIV/0!</v>
      </c>
      <c r="V66" s="560" t="e">
        <f>+K66/'(4)MantenimientoyCambiodeconex'!K75</f>
        <v>#DIV/0!</v>
      </c>
      <c r="W66" s="560" t="e">
        <f>+L66/'(4)MantenimientoyCambiodeconex'!L75</f>
        <v>#DIV/0!</v>
      </c>
      <c r="X66" s="560" t="e">
        <f>+M66/'(4)MantenimientoyCambiodeconex'!M75</f>
        <v>#DIV/0!</v>
      </c>
      <c r="Y66" s="560" t="e">
        <f>+N66/'(4)MantenimientoyCambiodeconex'!N75</f>
        <v>#DIV/0!</v>
      </c>
      <c r="Z66" s="560" t="e">
        <f>+O66/'(4)MantenimientoyCambiodeconex'!O75</f>
        <v>#DIV/0!</v>
      </c>
      <c r="AA66" s="560" t="e">
        <f>+P66/'(4)MantenimientoyCambiodeconex'!P75</f>
        <v>#DIV/0!</v>
      </c>
      <c r="AC66" s="560">
        <f t="shared" si="6"/>
        <v>1</v>
      </c>
      <c r="AD66" s="560">
        <f t="shared" si="5"/>
        <v>1</v>
      </c>
      <c r="AE66" s="560" t="e">
        <f t="shared" si="5"/>
        <v>#DIV/0!</v>
      </c>
      <c r="AF66" s="560" t="e">
        <f t="shared" si="5"/>
        <v>#DIV/0!</v>
      </c>
      <c r="AG66" s="560" t="e">
        <f t="shared" si="5"/>
        <v>#DIV/0!</v>
      </c>
      <c r="AH66" s="560" t="e">
        <f t="shared" si="5"/>
        <v>#DIV/0!</v>
      </c>
      <c r="AI66" s="560" t="e">
        <f t="shared" si="5"/>
        <v>#DIV/0!</v>
      </c>
      <c r="AJ66" s="560" t="e">
        <f t="shared" si="5"/>
        <v>#DIV/0!</v>
      </c>
      <c r="AK66" s="560" t="e">
        <f t="shared" si="5"/>
        <v>#DIV/0!</v>
      </c>
      <c r="AL66" s="560" t="e">
        <f t="shared" si="5"/>
        <v>#DIV/0!</v>
      </c>
    </row>
    <row r="67" spans="2:39">
      <c r="B67" s="445"/>
      <c r="C67" s="446"/>
      <c r="D67" s="445"/>
      <c r="E67" s="447"/>
      <c r="F67" s="444" t="s">
        <v>239</v>
      </c>
      <c r="G67" s="648">
        <f>+'(4)MantenimientoyCambiodeconex'!G76*1.12</f>
        <v>0</v>
      </c>
      <c r="H67" s="648">
        <f>+'(4)MantenimientoyCambiodeconex'!H76*1.12</f>
        <v>0</v>
      </c>
      <c r="I67" s="563"/>
      <c r="J67" s="563"/>
      <c r="K67" s="563"/>
      <c r="L67" s="563"/>
      <c r="M67" s="563"/>
      <c r="N67" s="563"/>
      <c r="O67" s="563"/>
      <c r="P67" s="563"/>
      <c r="R67" s="560" t="e">
        <f>+G67/'(4)MantenimientoyCambiodeconex'!G76</f>
        <v>#DIV/0!</v>
      </c>
      <c r="S67" s="560" t="e">
        <f>+H67/'(4)MantenimientoyCambiodeconex'!H76</f>
        <v>#DIV/0!</v>
      </c>
      <c r="T67" s="560">
        <f>+I67/'(4)MantenimientoyCambiodeconex'!I76</f>
        <v>0</v>
      </c>
      <c r="U67" s="560">
        <f>+J67/'(4)MantenimientoyCambiodeconex'!J76</f>
        <v>0</v>
      </c>
      <c r="V67" s="560">
        <f>+K67/'(4)MantenimientoyCambiodeconex'!K76</f>
        <v>0</v>
      </c>
      <c r="W67" s="560">
        <f>+L67/'(4)MantenimientoyCambiodeconex'!L76</f>
        <v>0</v>
      </c>
      <c r="X67" s="560">
        <f>+M67/'(4)MantenimientoyCambiodeconex'!M76</f>
        <v>0</v>
      </c>
      <c r="Y67" s="560">
        <f>+N67/'(4)MantenimientoyCambiodeconex'!N76</f>
        <v>0</v>
      </c>
      <c r="Z67" s="560">
        <f>+O67/'(4)MantenimientoyCambiodeconex'!O76</f>
        <v>0</v>
      </c>
      <c r="AA67" s="560">
        <f>+P67/'(4)MantenimientoyCambiodeconex'!P76</f>
        <v>0</v>
      </c>
      <c r="AC67" s="560" t="e">
        <f t="shared" si="6"/>
        <v>#DIV/0!</v>
      </c>
      <c r="AD67" s="560" t="e">
        <f t="shared" si="5"/>
        <v>#DIV/0!</v>
      </c>
      <c r="AE67" s="560">
        <f t="shared" si="5"/>
        <v>0</v>
      </c>
      <c r="AF67" s="560">
        <f t="shared" si="5"/>
        <v>0</v>
      </c>
      <c r="AG67" s="560">
        <f t="shared" si="5"/>
        <v>0</v>
      </c>
      <c r="AH67" s="560">
        <f t="shared" si="5"/>
        <v>0</v>
      </c>
      <c r="AI67" s="560">
        <f t="shared" si="5"/>
        <v>0</v>
      </c>
      <c r="AJ67" s="560">
        <f t="shared" si="5"/>
        <v>0</v>
      </c>
      <c r="AK67" s="560">
        <f t="shared" si="5"/>
        <v>0</v>
      </c>
      <c r="AL67" s="560">
        <f t="shared" si="5"/>
        <v>0</v>
      </c>
    </row>
    <row r="68" spans="2:39">
      <c r="B68" s="445"/>
      <c r="C68" s="452" t="s">
        <v>22</v>
      </c>
      <c r="D68" s="442" t="s">
        <v>23</v>
      </c>
      <c r="E68" s="443" t="s">
        <v>24</v>
      </c>
      <c r="F68" s="580" t="s">
        <v>240</v>
      </c>
      <c r="G68" s="648">
        <f>+'(4)MantenimientoyCambiodeconex'!G77*1.12</f>
        <v>3.0289100799999997</v>
      </c>
      <c r="H68" s="648">
        <f>+'(4)MantenimientoyCambiodeconex'!H77*1.12</f>
        <v>2.9526425600000001</v>
      </c>
      <c r="I68" s="563"/>
      <c r="J68" s="563"/>
      <c r="K68" s="563"/>
      <c r="L68" s="563"/>
      <c r="M68" s="563"/>
      <c r="N68" s="563"/>
      <c r="O68" s="563"/>
      <c r="P68" s="563"/>
      <c r="R68" s="560">
        <f>+G68/'(4)MantenimientoyCambiodeconex'!G77</f>
        <v>1.1200000000000001</v>
      </c>
      <c r="S68" s="560">
        <f>+H68/'(4)MantenimientoyCambiodeconex'!H77</f>
        <v>1.1200000000000001</v>
      </c>
      <c r="T68" s="560" t="e">
        <f>+I68/'(4)MantenimientoyCambiodeconex'!I77</f>
        <v>#DIV/0!</v>
      </c>
      <c r="U68" s="560" t="e">
        <f>+J68/'(4)MantenimientoyCambiodeconex'!J77</f>
        <v>#DIV/0!</v>
      </c>
      <c r="V68" s="560" t="e">
        <f>+K68/'(4)MantenimientoyCambiodeconex'!K77</f>
        <v>#DIV/0!</v>
      </c>
      <c r="W68" s="560" t="e">
        <f>+L68/'(4)MantenimientoyCambiodeconex'!L77</f>
        <v>#DIV/0!</v>
      </c>
      <c r="X68" s="560" t="e">
        <f>+M68/'(4)MantenimientoyCambiodeconex'!M77</f>
        <v>#DIV/0!</v>
      </c>
      <c r="Y68" s="560" t="e">
        <f>+N68/'(4)MantenimientoyCambiodeconex'!N77</f>
        <v>#DIV/0!</v>
      </c>
      <c r="Z68" s="560" t="e">
        <f>+O68/'(4)MantenimientoyCambiodeconex'!O77</f>
        <v>#DIV/0!</v>
      </c>
      <c r="AA68" s="560" t="e">
        <f>+P68/'(4)MantenimientoyCambiodeconex'!P77</f>
        <v>#DIV/0!</v>
      </c>
      <c r="AC68" s="560">
        <f t="shared" si="6"/>
        <v>1</v>
      </c>
      <c r="AD68" s="560">
        <f t="shared" si="5"/>
        <v>1</v>
      </c>
      <c r="AE68" s="560" t="e">
        <f t="shared" si="5"/>
        <v>#DIV/0!</v>
      </c>
      <c r="AF68" s="560" t="e">
        <f t="shared" si="5"/>
        <v>#DIV/0!</v>
      </c>
      <c r="AG68" s="560" t="e">
        <f t="shared" si="5"/>
        <v>#DIV/0!</v>
      </c>
      <c r="AH68" s="560" t="e">
        <f t="shared" si="5"/>
        <v>#DIV/0!</v>
      </c>
      <c r="AI68" s="560" t="e">
        <f t="shared" si="5"/>
        <v>#DIV/0!</v>
      </c>
      <c r="AJ68" s="560" t="e">
        <f t="shared" si="5"/>
        <v>#DIV/0!</v>
      </c>
      <c r="AK68" s="560" t="e">
        <f t="shared" si="5"/>
        <v>#DIV/0!</v>
      </c>
      <c r="AL68" s="560" t="e">
        <f t="shared" si="5"/>
        <v>#DIV/0!</v>
      </c>
    </row>
    <row r="69" spans="2:39">
      <c r="B69" s="445"/>
      <c r="C69" s="452" t="s">
        <v>25</v>
      </c>
      <c r="D69" s="442" t="s">
        <v>26</v>
      </c>
      <c r="E69" s="443" t="s">
        <v>27</v>
      </c>
      <c r="F69" s="444" t="s">
        <v>239</v>
      </c>
      <c r="G69" s="648">
        <f>+'(4)MantenimientoyCambiodeconex'!G78*1.12</f>
        <v>0.77357056000000002</v>
      </c>
      <c r="H69" s="648">
        <f>+'(4)MantenimientoyCambiodeconex'!H78*1.12</f>
        <v>0.6973030400000001</v>
      </c>
      <c r="I69" s="563"/>
      <c r="J69" s="563"/>
      <c r="K69" s="563"/>
      <c r="L69" s="563"/>
      <c r="M69" s="563"/>
      <c r="N69" s="563"/>
      <c r="O69" s="563"/>
      <c r="P69" s="563"/>
      <c r="R69" s="560">
        <f>+G69/'(4)MantenimientoyCambiodeconex'!G78</f>
        <v>1.1200000000000001</v>
      </c>
      <c r="S69" s="560">
        <f>+H69/'(4)MantenimientoyCambiodeconex'!H78</f>
        <v>1.1200000000000001</v>
      </c>
      <c r="T69" s="560" t="e">
        <f>+I69/'(4)MantenimientoyCambiodeconex'!I78</f>
        <v>#DIV/0!</v>
      </c>
      <c r="U69" s="560" t="e">
        <f>+J69/'(4)MantenimientoyCambiodeconex'!J78</f>
        <v>#DIV/0!</v>
      </c>
      <c r="V69" s="560" t="e">
        <f>+K69/'(4)MantenimientoyCambiodeconex'!K78</f>
        <v>#DIV/0!</v>
      </c>
      <c r="W69" s="560" t="e">
        <f>+L69/'(4)MantenimientoyCambiodeconex'!L78</f>
        <v>#DIV/0!</v>
      </c>
      <c r="X69" s="560" t="e">
        <f>+M69/'(4)MantenimientoyCambiodeconex'!M78</f>
        <v>#DIV/0!</v>
      </c>
      <c r="Y69" s="560" t="e">
        <f>+N69/'(4)MantenimientoyCambiodeconex'!N78</f>
        <v>#DIV/0!</v>
      </c>
      <c r="Z69" s="560" t="e">
        <f>+O69/'(4)MantenimientoyCambiodeconex'!O78</f>
        <v>#DIV/0!</v>
      </c>
      <c r="AA69" s="560" t="e">
        <f>+P69/'(4)MantenimientoyCambiodeconex'!P78</f>
        <v>#DIV/0!</v>
      </c>
      <c r="AC69" s="560">
        <f t="shared" si="6"/>
        <v>1</v>
      </c>
      <c r="AD69" s="560">
        <f t="shared" si="5"/>
        <v>1</v>
      </c>
      <c r="AE69" s="560" t="e">
        <f t="shared" si="5"/>
        <v>#DIV/0!</v>
      </c>
      <c r="AF69" s="560" t="e">
        <f t="shared" si="5"/>
        <v>#DIV/0!</v>
      </c>
      <c r="AG69" s="560" t="e">
        <f t="shared" si="5"/>
        <v>#DIV/0!</v>
      </c>
      <c r="AH69" s="560" t="e">
        <f t="shared" si="5"/>
        <v>#DIV/0!</v>
      </c>
      <c r="AI69" s="560" t="e">
        <f t="shared" si="5"/>
        <v>#DIV/0!</v>
      </c>
      <c r="AJ69" s="560" t="e">
        <f t="shared" si="5"/>
        <v>#DIV/0!</v>
      </c>
      <c r="AK69" s="560" t="e">
        <f t="shared" si="5"/>
        <v>#DIV/0!</v>
      </c>
      <c r="AL69" s="560" t="e">
        <f t="shared" si="5"/>
        <v>#DIV/0!</v>
      </c>
    </row>
    <row r="70" spans="2:39">
      <c r="B70" s="445"/>
      <c r="C70" s="446"/>
      <c r="D70" s="578" t="s">
        <v>28</v>
      </c>
      <c r="E70" s="541" t="s">
        <v>29</v>
      </c>
      <c r="F70" s="444" t="s">
        <v>239</v>
      </c>
      <c r="G70" s="648"/>
      <c r="H70" s="648">
        <f>+'(4)MantenimientoyCambiodeconex'!H79*1.12</f>
        <v>3.5300966400000005</v>
      </c>
      <c r="I70" s="563"/>
      <c r="J70" s="563"/>
      <c r="K70" s="563"/>
      <c r="L70" s="563"/>
      <c r="M70" s="563"/>
      <c r="N70" s="563"/>
      <c r="O70" s="563"/>
      <c r="P70" s="563"/>
      <c r="R70" s="560">
        <f>+G70/'(4)MantenimientoyCambiodeconex'!G79</f>
        <v>0</v>
      </c>
      <c r="S70" s="560">
        <f>+H70/'(4)MantenimientoyCambiodeconex'!H79</f>
        <v>1.1200000000000001</v>
      </c>
      <c r="T70" s="560" t="e">
        <f>+I70/'(4)MantenimientoyCambiodeconex'!I79</f>
        <v>#DIV/0!</v>
      </c>
      <c r="U70" s="560" t="e">
        <f>+J70/'(4)MantenimientoyCambiodeconex'!J79</f>
        <v>#DIV/0!</v>
      </c>
      <c r="V70" s="560" t="e">
        <f>+K70/'(4)MantenimientoyCambiodeconex'!K79</f>
        <v>#DIV/0!</v>
      </c>
      <c r="W70" s="560" t="e">
        <f>+L70/'(4)MantenimientoyCambiodeconex'!L79</f>
        <v>#DIV/0!</v>
      </c>
      <c r="X70" s="560" t="e">
        <f>+M70/'(4)MantenimientoyCambiodeconex'!M79</f>
        <v>#DIV/0!</v>
      </c>
      <c r="Y70" s="560" t="e">
        <f>+N70/'(4)MantenimientoyCambiodeconex'!N79</f>
        <v>#DIV/0!</v>
      </c>
      <c r="Z70" s="560" t="e">
        <f>+O70/'(4)MantenimientoyCambiodeconex'!O79</f>
        <v>#DIV/0!</v>
      </c>
      <c r="AA70" s="560" t="e">
        <f>+P70/'(4)MantenimientoyCambiodeconex'!P79</f>
        <v>#DIV/0!</v>
      </c>
      <c r="AC70" s="560">
        <f t="shared" si="6"/>
        <v>0</v>
      </c>
      <c r="AD70" s="560">
        <f t="shared" si="5"/>
        <v>1</v>
      </c>
      <c r="AE70" s="560" t="e">
        <f t="shared" si="5"/>
        <v>#DIV/0!</v>
      </c>
      <c r="AF70" s="560" t="e">
        <f t="shared" si="5"/>
        <v>#DIV/0!</v>
      </c>
      <c r="AG70" s="560" t="e">
        <f t="shared" si="5"/>
        <v>#DIV/0!</v>
      </c>
      <c r="AH70" s="560" t="e">
        <f t="shared" si="5"/>
        <v>#DIV/0!</v>
      </c>
      <c r="AI70" s="560" t="e">
        <f t="shared" si="5"/>
        <v>#DIV/0!</v>
      </c>
      <c r="AJ70" s="560" t="e">
        <f t="shared" si="5"/>
        <v>#DIV/0!</v>
      </c>
      <c r="AK70" s="560" t="e">
        <f t="shared" si="5"/>
        <v>#DIV/0!</v>
      </c>
      <c r="AL70" s="560" t="e">
        <f t="shared" si="5"/>
        <v>#DIV/0!</v>
      </c>
    </row>
    <row r="71" spans="2:39">
      <c r="B71" s="445"/>
      <c r="C71" s="446"/>
      <c r="D71" s="578" t="s">
        <v>30</v>
      </c>
      <c r="E71" s="541" t="s">
        <v>31</v>
      </c>
      <c r="F71" s="444" t="s">
        <v>239</v>
      </c>
      <c r="G71" s="648"/>
      <c r="H71" s="648">
        <f>+'(4)MantenimientoyCambiodeconex'!H80*1.12</f>
        <v>4.6963828800000007</v>
      </c>
      <c r="I71" s="563"/>
      <c r="J71" s="563"/>
      <c r="K71" s="563"/>
      <c r="L71" s="563"/>
      <c r="M71" s="563"/>
      <c r="N71" s="563"/>
      <c r="O71" s="563"/>
      <c r="P71" s="563"/>
      <c r="R71" s="560">
        <f>+G71/'(4)MantenimientoyCambiodeconex'!G80</f>
        <v>0</v>
      </c>
      <c r="S71" s="560">
        <f>+H71/'(4)MantenimientoyCambiodeconex'!H80</f>
        <v>1.1200000000000001</v>
      </c>
      <c r="T71" s="560" t="e">
        <f>+I71/'(4)MantenimientoyCambiodeconex'!I80</f>
        <v>#DIV/0!</v>
      </c>
      <c r="U71" s="560" t="e">
        <f>+J71/'(4)MantenimientoyCambiodeconex'!J80</f>
        <v>#DIV/0!</v>
      </c>
      <c r="V71" s="560" t="e">
        <f>+K71/'(4)MantenimientoyCambiodeconex'!K80</f>
        <v>#DIV/0!</v>
      </c>
      <c r="W71" s="560" t="e">
        <f>+L71/'(4)MantenimientoyCambiodeconex'!L80</f>
        <v>#DIV/0!</v>
      </c>
      <c r="X71" s="560" t="e">
        <f>+M71/'(4)MantenimientoyCambiodeconex'!M80</f>
        <v>#DIV/0!</v>
      </c>
      <c r="Y71" s="560" t="e">
        <f>+N71/'(4)MantenimientoyCambiodeconex'!N80</f>
        <v>#DIV/0!</v>
      </c>
      <c r="Z71" s="560" t="e">
        <f>+O71/'(4)MantenimientoyCambiodeconex'!O80</f>
        <v>#DIV/0!</v>
      </c>
      <c r="AA71" s="560" t="e">
        <f>+P71/'(4)MantenimientoyCambiodeconex'!P80</f>
        <v>#DIV/0!</v>
      </c>
      <c r="AC71" s="560">
        <f t="shared" si="6"/>
        <v>0</v>
      </c>
      <c r="AD71" s="560">
        <f t="shared" si="5"/>
        <v>1</v>
      </c>
      <c r="AE71" s="560" t="e">
        <f t="shared" si="5"/>
        <v>#DIV/0!</v>
      </c>
      <c r="AF71" s="560" t="e">
        <f t="shared" si="5"/>
        <v>#DIV/0!</v>
      </c>
      <c r="AG71" s="560" t="e">
        <f t="shared" si="5"/>
        <v>#DIV/0!</v>
      </c>
      <c r="AH71" s="560" t="e">
        <f t="shared" si="5"/>
        <v>#DIV/0!</v>
      </c>
      <c r="AI71" s="560" t="e">
        <f t="shared" si="5"/>
        <v>#DIV/0!</v>
      </c>
      <c r="AJ71" s="560" t="e">
        <f t="shared" si="5"/>
        <v>#DIV/0!</v>
      </c>
      <c r="AK71" s="560" t="e">
        <f t="shared" si="5"/>
        <v>#DIV/0!</v>
      </c>
      <c r="AL71" s="560" t="e">
        <f t="shared" si="5"/>
        <v>#DIV/0!</v>
      </c>
    </row>
    <row r="72" spans="2:39">
      <c r="B72" s="449"/>
      <c r="C72" s="456"/>
      <c r="D72" s="581" t="s">
        <v>32</v>
      </c>
      <c r="E72" s="544" t="s">
        <v>33</v>
      </c>
      <c r="F72" s="444" t="s">
        <v>239</v>
      </c>
      <c r="G72" s="648"/>
      <c r="H72" s="648">
        <f>+'(4)MantenimientoyCambiodeconex'!H84*1.12</f>
        <v>4.6963828800000007</v>
      </c>
      <c r="I72" s="563"/>
      <c r="J72" s="563"/>
      <c r="K72" s="563"/>
      <c r="L72" s="563"/>
      <c r="M72" s="563"/>
      <c r="N72" s="563"/>
      <c r="O72" s="563"/>
      <c r="P72" s="563"/>
      <c r="R72" s="560" t="e">
        <f>+G72/'(4)MantenimientoyCambiodeconex'!G84</f>
        <v>#DIV/0!</v>
      </c>
      <c r="S72" s="560">
        <f>+H72/'(4)MantenimientoyCambiodeconex'!H84</f>
        <v>1.1200000000000001</v>
      </c>
      <c r="T72" s="560" t="e">
        <f>+I72/'(4)MantenimientoyCambiodeconex'!I84</f>
        <v>#DIV/0!</v>
      </c>
      <c r="U72" s="560" t="e">
        <f>+J72/'(4)MantenimientoyCambiodeconex'!J84</f>
        <v>#DIV/0!</v>
      </c>
      <c r="V72" s="560" t="e">
        <f>+K72/'(4)MantenimientoyCambiodeconex'!K84</f>
        <v>#DIV/0!</v>
      </c>
      <c r="W72" s="560" t="e">
        <f>+L72/'(4)MantenimientoyCambiodeconex'!L84</f>
        <v>#DIV/0!</v>
      </c>
      <c r="X72" s="560" t="e">
        <f>+M72/'(4)MantenimientoyCambiodeconex'!M84</f>
        <v>#DIV/0!</v>
      </c>
      <c r="Y72" s="560" t="e">
        <f>+N72/'(4)MantenimientoyCambiodeconex'!N84</f>
        <v>#DIV/0!</v>
      </c>
      <c r="Z72" s="560" t="e">
        <f>+O72/'(4)MantenimientoyCambiodeconex'!O84</f>
        <v>#DIV/0!</v>
      </c>
      <c r="AA72" s="560" t="e">
        <f>+P72/'(4)MantenimientoyCambiodeconex'!P84</f>
        <v>#DIV/0!</v>
      </c>
      <c r="AC72" s="560" t="e">
        <f t="shared" si="6"/>
        <v>#DIV/0!</v>
      </c>
      <c r="AD72" s="560">
        <f t="shared" si="5"/>
        <v>1</v>
      </c>
      <c r="AE72" s="560" t="e">
        <f t="shared" si="5"/>
        <v>#DIV/0!</v>
      </c>
      <c r="AF72" s="560" t="e">
        <f t="shared" si="5"/>
        <v>#DIV/0!</v>
      </c>
      <c r="AG72" s="560" t="e">
        <f t="shared" si="5"/>
        <v>#DIV/0!</v>
      </c>
      <c r="AH72" s="560" t="e">
        <f t="shared" si="5"/>
        <v>#DIV/0!</v>
      </c>
      <c r="AI72" s="560" t="e">
        <f t="shared" si="5"/>
        <v>#DIV/0!</v>
      </c>
      <c r="AJ72" s="560" t="e">
        <f t="shared" si="5"/>
        <v>#DIV/0!</v>
      </c>
      <c r="AK72" s="560" t="e">
        <f t="shared" si="5"/>
        <v>#DIV/0!</v>
      </c>
      <c r="AL72" s="560" t="e">
        <f t="shared" si="5"/>
        <v>#DIV/0!</v>
      </c>
      <c r="AM72" s="597" t="e">
        <f>+SUM(AC60:AL72)</f>
        <v>#DIV/0!</v>
      </c>
    </row>
    <row r="73" spans="2:39">
      <c r="B73" s="563" t="s">
        <v>250</v>
      </c>
      <c r="C73" s="563"/>
      <c r="D73" s="563"/>
      <c r="E73" s="563"/>
      <c r="F73" s="563"/>
      <c r="G73" s="563"/>
      <c r="H73" s="563"/>
      <c r="I73" s="563"/>
      <c r="J73" s="563"/>
      <c r="K73" s="563"/>
      <c r="L73" s="563"/>
      <c r="M73" s="563"/>
      <c r="N73" s="563"/>
      <c r="O73" s="563"/>
      <c r="P73" s="563"/>
    </row>
    <row r="74" spans="2:39">
      <c r="B74" s="563" t="s">
        <v>251</v>
      </c>
      <c r="C74" s="563"/>
      <c r="D74" s="563"/>
      <c r="E74" s="563"/>
      <c r="F74" s="563"/>
      <c r="G74" s="563"/>
      <c r="H74" s="563"/>
      <c r="I74" s="563"/>
      <c r="J74" s="563"/>
      <c r="K74" s="563"/>
      <c r="L74" s="563"/>
      <c r="M74" s="563"/>
      <c r="N74" s="563"/>
      <c r="O74" s="563"/>
      <c r="P74" s="563"/>
    </row>
    <row r="75" spans="2:39">
      <c r="B75" s="563"/>
      <c r="C75" s="563"/>
      <c r="D75" s="563"/>
      <c r="E75" s="563"/>
      <c r="F75" s="563"/>
      <c r="G75" s="563"/>
      <c r="H75" s="563"/>
      <c r="I75" s="563"/>
      <c r="J75" s="563"/>
      <c r="K75" s="563"/>
      <c r="L75" s="563"/>
      <c r="M75" s="563"/>
      <c r="N75" s="563"/>
      <c r="O75" s="563"/>
      <c r="P75" s="563"/>
    </row>
    <row r="76" spans="2:39">
      <c r="B76" s="563"/>
      <c r="C76" s="563"/>
      <c r="D76" s="563"/>
      <c r="E76" s="563"/>
      <c r="F76" s="563"/>
      <c r="G76" s="563"/>
      <c r="H76" s="563"/>
      <c r="I76" s="563"/>
      <c r="J76" s="563"/>
      <c r="K76" s="563"/>
      <c r="L76" s="563"/>
      <c r="M76" s="563"/>
      <c r="N76" s="563"/>
      <c r="O76" s="563"/>
      <c r="P76" s="563"/>
    </row>
    <row r="77" spans="2:39" ht="15.75">
      <c r="B77" s="434" t="s">
        <v>383</v>
      </c>
      <c r="C77" s="563"/>
      <c r="D77" s="435"/>
      <c r="E77" s="435"/>
      <c r="F77" s="435"/>
      <c r="G77" s="435"/>
      <c r="H77" s="435"/>
      <c r="I77" s="563"/>
      <c r="J77" s="563"/>
      <c r="K77" s="563"/>
      <c r="L77" s="563"/>
      <c r="M77" s="563"/>
      <c r="N77" s="563"/>
      <c r="O77" s="563"/>
      <c r="P77" s="563"/>
    </row>
    <row r="78" spans="2:39">
      <c r="B78" s="563"/>
      <c r="C78" s="563"/>
      <c r="D78" s="563"/>
      <c r="E78" s="563"/>
      <c r="F78" s="563"/>
      <c r="G78" s="1542" t="s">
        <v>274</v>
      </c>
      <c r="H78" s="1543"/>
      <c r="I78" s="1542" t="s">
        <v>275</v>
      </c>
      <c r="J78" s="1543"/>
      <c r="K78" s="1542" t="s">
        <v>276</v>
      </c>
      <c r="L78" s="1543"/>
      <c r="M78" s="1540" t="s">
        <v>277</v>
      </c>
      <c r="N78" s="1541"/>
      <c r="O78" s="563"/>
      <c r="P78" s="563"/>
    </row>
    <row r="79" spans="2:39">
      <c r="B79" s="437" t="s">
        <v>6</v>
      </c>
      <c r="C79" s="437" t="s">
        <v>3</v>
      </c>
      <c r="D79" s="437" t="s">
        <v>4</v>
      </c>
      <c r="E79" s="437" t="s">
        <v>7</v>
      </c>
      <c r="F79" s="437" t="s">
        <v>48</v>
      </c>
      <c r="G79" s="437" t="s">
        <v>1</v>
      </c>
      <c r="H79" s="437" t="s">
        <v>2</v>
      </c>
      <c r="I79" s="437" t="s">
        <v>1</v>
      </c>
      <c r="J79" s="437" t="s">
        <v>2</v>
      </c>
      <c r="K79" s="437" t="s">
        <v>1</v>
      </c>
      <c r="L79" s="437" t="s">
        <v>2</v>
      </c>
      <c r="M79" s="437" t="s">
        <v>1</v>
      </c>
      <c r="N79" s="437" t="s">
        <v>2</v>
      </c>
      <c r="O79" s="563"/>
      <c r="P79" s="563"/>
    </row>
    <row r="80" spans="2:39">
      <c r="B80" s="460"/>
      <c r="C80" s="460"/>
      <c r="D80" s="460"/>
      <c r="E80" s="460" t="s">
        <v>85</v>
      </c>
      <c r="F80" s="460" t="s">
        <v>271</v>
      </c>
      <c r="G80" s="441" t="s">
        <v>247</v>
      </c>
      <c r="H80" s="441" t="s">
        <v>252</v>
      </c>
      <c r="I80" s="441" t="s">
        <v>247</v>
      </c>
      <c r="J80" s="441" t="s">
        <v>252</v>
      </c>
      <c r="K80" s="441" t="s">
        <v>247</v>
      </c>
      <c r="L80" s="441" t="s">
        <v>252</v>
      </c>
      <c r="M80" s="441" t="s">
        <v>247</v>
      </c>
      <c r="N80" s="441" t="s">
        <v>252</v>
      </c>
      <c r="O80" s="563"/>
      <c r="P80" s="563"/>
    </row>
    <row r="81" spans="2:35">
      <c r="B81" s="442" t="s">
        <v>17</v>
      </c>
      <c r="C81" s="442" t="s">
        <v>15</v>
      </c>
      <c r="D81" s="465" t="s">
        <v>16</v>
      </c>
      <c r="E81" s="466" t="s">
        <v>18</v>
      </c>
      <c r="F81" s="465" t="s">
        <v>59</v>
      </c>
      <c r="G81" s="647">
        <f>+'(4)MantenimientoyCambiodeconex'!G93*1.12</f>
        <v>1.4272921600000001</v>
      </c>
      <c r="H81" s="647">
        <f>+'(4)MantenimientoyCambiodeconex'!H93*1.12</f>
        <v>1.3510246400000001</v>
      </c>
      <c r="I81" s="647">
        <f>+'(4)MantenimientoyCambiodeconex'!I93*1.12</f>
        <v>1.4272921600000001</v>
      </c>
      <c r="J81" s="647">
        <f>+'(4)MantenimientoyCambiodeconex'!J93*1.12</f>
        <v>1.3510246400000001</v>
      </c>
      <c r="K81" s="647">
        <f>+'(4)MantenimientoyCambiodeconex'!K93*1.12</f>
        <v>1.6343040000000002</v>
      </c>
      <c r="L81" s="647">
        <f>+'(4)MantenimientoyCambiodeconex'!L93*1.12</f>
        <v>1.5580364799999999</v>
      </c>
      <c r="M81" s="647">
        <f>+'(4)MantenimientoyCambiodeconex'!M93*1.12</f>
        <v>1.6343040000000002</v>
      </c>
      <c r="N81" s="647">
        <f>+'(4)MantenimientoyCambiodeconex'!N93*1.12</f>
        <v>1.5580364799999999</v>
      </c>
      <c r="O81" s="563"/>
      <c r="P81" s="563"/>
      <c r="R81" s="560">
        <f>+G81/'(4)MantenimientoyCambiodeconex'!G93</f>
        <v>1.1200000000000001</v>
      </c>
      <c r="S81" s="560">
        <f>+H81/'(4)MantenimientoyCambiodeconex'!H93</f>
        <v>1.1200000000000001</v>
      </c>
      <c r="T81" s="560">
        <f>+I81/'(4)MantenimientoyCambiodeconex'!I93</f>
        <v>1.1200000000000001</v>
      </c>
      <c r="U81" s="560">
        <f>+J81/'(4)MantenimientoyCambiodeconex'!J93</f>
        <v>1.1200000000000001</v>
      </c>
      <c r="V81" s="560">
        <f>+K81/'(4)MantenimientoyCambiodeconex'!K93</f>
        <v>1.1200000000000001</v>
      </c>
      <c r="W81" s="560">
        <f>+L81/'(4)MantenimientoyCambiodeconex'!L93</f>
        <v>1.1200000000000001</v>
      </c>
      <c r="X81" s="560">
        <f>+M81/'(4)MantenimientoyCambiodeconex'!M93</f>
        <v>1.1200000000000001</v>
      </c>
      <c r="Y81" s="560">
        <f>+N81/'(4)MantenimientoyCambiodeconex'!N93</f>
        <v>1.1200000000000001</v>
      </c>
      <c r="Z81" s="560" t="e">
        <f>+O81/'(4)MantenimientoyCambiodeconex'!O93</f>
        <v>#DIV/0!</v>
      </c>
      <c r="AA81" s="560" t="e">
        <f>+P81/'(4)MantenimientoyCambiodeconex'!P93</f>
        <v>#DIV/0!</v>
      </c>
      <c r="AB81" s="560">
        <f t="shared" ref="AB81:AH82" si="7">+IF(S81=H81,0,1)</f>
        <v>1</v>
      </c>
      <c r="AC81" s="560">
        <f t="shared" si="7"/>
        <v>1</v>
      </c>
      <c r="AD81" s="560">
        <f t="shared" si="7"/>
        <v>1</v>
      </c>
      <c r="AE81" s="560">
        <f t="shared" si="7"/>
        <v>1</v>
      </c>
      <c r="AF81" s="560">
        <f t="shared" si="7"/>
        <v>1</v>
      </c>
      <c r="AG81" s="560">
        <f t="shared" si="7"/>
        <v>1</v>
      </c>
      <c r="AH81" s="560">
        <f t="shared" si="7"/>
        <v>1</v>
      </c>
    </row>
    <row r="82" spans="2:35">
      <c r="B82" s="449"/>
      <c r="C82" s="449"/>
      <c r="D82" s="465" t="s">
        <v>20</v>
      </c>
      <c r="E82" s="468" t="s">
        <v>21</v>
      </c>
      <c r="F82" s="465" t="s">
        <v>59</v>
      </c>
      <c r="G82" s="647">
        <f>+'(4)MantenimientoyCambiodeconex'!G97*1.12</f>
        <v>3.0289100799999997</v>
      </c>
      <c r="H82" s="647">
        <f>+'(4)MantenimientoyCambiodeconex'!H97*1.12</f>
        <v>2.9526425600000001</v>
      </c>
      <c r="I82" s="647">
        <f>+'(4)MantenimientoyCambiodeconex'!I97*1.12</f>
        <v>3.0289100799999997</v>
      </c>
      <c r="J82" s="647">
        <f>+'(4)MantenimientoyCambiodeconex'!J97*1.12</f>
        <v>2.9526425600000001</v>
      </c>
      <c r="K82" s="647">
        <f>+'(4)MantenimientoyCambiodeconex'!K97*1.12</f>
        <v>0</v>
      </c>
      <c r="L82" s="647">
        <f>+'(4)MantenimientoyCambiodeconex'!L97*1.12</f>
        <v>0</v>
      </c>
      <c r="M82" s="647">
        <f>+'(4)MantenimientoyCambiodeconex'!M97*1.12</f>
        <v>0</v>
      </c>
      <c r="N82" s="647">
        <f>+'(4)MantenimientoyCambiodeconex'!N97*1.12</f>
        <v>0</v>
      </c>
      <c r="O82" s="563"/>
      <c r="P82" s="563"/>
      <c r="R82" s="560">
        <f>+G82/'(4)MantenimientoyCambiodeconex'!G97</f>
        <v>1.1200000000000001</v>
      </c>
      <c r="S82" s="560">
        <f>+H82/'(4)MantenimientoyCambiodeconex'!H97</f>
        <v>1.1200000000000001</v>
      </c>
      <c r="T82" s="560">
        <f>+I82/'(4)MantenimientoyCambiodeconex'!I97</f>
        <v>1.1200000000000001</v>
      </c>
      <c r="U82" s="560">
        <f>+J82/'(4)MantenimientoyCambiodeconex'!J97</f>
        <v>1.1200000000000001</v>
      </c>
      <c r="V82" s="560" t="e">
        <f>+K82/'(4)MantenimientoyCambiodeconex'!K97</f>
        <v>#DIV/0!</v>
      </c>
      <c r="W82" s="560" t="e">
        <f>+L82/'(4)MantenimientoyCambiodeconex'!L97</f>
        <v>#DIV/0!</v>
      </c>
      <c r="X82" s="560" t="e">
        <f>+M82/'(4)MantenimientoyCambiodeconex'!M97</f>
        <v>#DIV/0!</v>
      </c>
      <c r="Y82" s="560" t="e">
        <f>+N82/'(4)MantenimientoyCambiodeconex'!N97</f>
        <v>#DIV/0!</v>
      </c>
      <c r="Z82" s="560" t="e">
        <f>+O82/'(4)MantenimientoyCambiodeconex'!O97</f>
        <v>#DIV/0!</v>
      </c>
      <c r="AA82" s="560" t="e">
        <f>+P82/'(4)MantenimientoyCambiodeconex'!P97</f>
        <v>#DIV/0!</v>
      </c>
      <c r="AB82" s="560">
        <f t="shared" si="7"/>
        <v>1</v>
      </c>
      <c r="AC82" s="560">
        <f t="shared" si="7"/>
        <v>1</v>
      </c>
      <c r="AD82" s="560">
        <f t="shared" si="7"/>
        <v>1</v>
      </c>
      <c r="AE82" s="560" t="e">
        <f t="shared" si="7"/>
        <v>#DIV/0!</v>
      </c>
      <c r="AF82" s="560" t="e">
        <f t="shared" si="7"/>
        <v>#DIV/0!</v>
      </c>
      <c r="AG82" s="560" t="e">
        <f t="shared" si="7"/>
        <v>#DIV/0!</v>
      </c>
      <c r="AH82" s="560" t="e">
        <f t="shared" si="7"/>
        <v>#DIV/0!</v>
      </c>
      <c r="AI82" s="582" t="e">
        <f>+SUM(AA81:AH82)</f>
        <v>#DIV/0!</v>
      </c>
    </row>
    <row r="83" spans="2:35">
      <c r="B83" s="563" t="s">
        <v>248</v>
      </c>
      <c r="C83" s="563"/>
      <c r="D83" s="563"/>
      <c r="E83" s="563"/>
      <c r="F83" s="563"/>
      <c r="G83" s="563"/>
      <c r="H83" s="563"/>
      <c r="I83" s="563"/>
      <c r="J83" s="563"/>
      <c r="K83" s="563"/>
      <c r="L83" s="563"/>
      <c r="M83" s="563"/>
      <c r="N83" s="563"/>
      <c r="O83" s="563"/>
      <c r="P83" s="563"/>
    </row>
    <row r="84" spans="2:35">
      <c r="B84" s="563" t="s">
        <v>251</v>
      </c>
      <c r="C84" s="563"/>
      <c r="D84" s="563"/>
      <c r="E84" s="563"/>
      <c r="F84" s="563"/>
      <c r="G84" s="563"/>
      <c r="H84" s="563"/>
      <c r="I84" s="563"/>
      <c r="J84" s="563"/>
      <c r="K84" s="563"/>
      <c r="L84" s="563"/>
      <c r="M84" s="563"/>
      <c r="N84" s="563"/>
      <c r="O84" s="563"/>
      <c r="P84" s="563"/>
    </row>
    <row r="85" spans="2:35">
      <c r="B85" s="563"/>
      <c r="C85" s="563"/>
      <c r="D85" s="563"/>
      <c r="E85" s="563"/>
      <c r="F85" s="563"/>
      <c r="G85" s="563"/>
      <c r="H85" s="563"/>
      <c r="I85" s="563"/>
      <c r="J85" s="563"/>
      <c r="K85" s="563"/>
      <c r="L85" s="563"/>
      <c r="M85" s="563"/>
      <c r="N85" s="563"/>
      <c r="O85" s="563"/>
      <c r="P85" s="563"/>
    </row>
    <row r="86" spans="2:35">
      <c r="B86" s="563"/>
      <c r="C86" s="563"/>
      <c r="D86" s="563"/>
      <c r="E86" s="563"/>
      <c r="F86" s="563"/>
      <c r="G86" s="563"/>
      <c r="H86" s="563"/>
      <c r="I86" s="563"/>
      <c r="J86" s="563"/>
      <c r="K86" s="563"/>
      <c r="L86" s="563"/>
      <c r="M86" s="563"/>
      <c r="N86" s="563"/>
      <c r="O86" s="563"/>
      <c r="P86" s="563"/>
    </row>
    <row r="87" spans="2:35" ht="15.75">
      <c r="B87" s="434" t="s">
        <v>384</v>
      </c>
      <c r="C87" s="563"/>
      <c r="D87" s="563"/>
      <c r="E87" s="563"/>
      <c r="F87" s="563"/>
      <c r="G87" s="563"/>
      <c r="H87" s="563"/>
      <c r="I87" s="563"/>
      <c r="J87" s="563"/>
      <c r="K87" s="563"/>
      <c r="L87" s="563"/>
      <c r="M87" s="563"/>
      <c r="N87" s="563"/>
      <c r="O87" s="563"/>
      <c r="P87" s="563"/>
    </row>
    <row r="88" spans="2:35">
      <c r="B88" s="563"/>
      <c r="C88" s="563"/>
      <c r="D88" s="435"/>
      <c r="E88" s="435"/>
      <c r="F88" s="435"/>
      <c r="G88" s="435"/>
      <c r="H88" s="435"/>
      <c r="I88" s="563"/>
      <c r="J88" s="563"/>
      <c r="K88" s="563"/>
      <c r="L88" s="563"/>
      <c r="M88" s="563"/>
      <c r="N88" s="563"/>
      <c r="O88" s="563"/>
      <c r="P88" s="563"/>
    </row>
    <row r="89" spans="2:35">
      <c r="B89" s="437" t="s">
        <v>6</v>
      </c>
      <c r="C89" s="438" t="s">
        <v>3</v>
      </c>
      <c r="D89" s="437" t="s">
        <v>4</v>
      </c>
      <c r="E89" s="437" t="s">
        <v>7</v>
      </c>
      <c r="F89" s="437" t="s">
        <v>48</v>
      </c>
      <c r="G89" s="437" t="s">
        <v>1</v>
      </c>
      <c r="H89" s="437" t="s">
        <v>2</v>
      </c>
      <c r="I89" s="563"/>
      <c r="J89" s="563"/>
      <c r="K89" s="563"/>
      <c r="L89" s="563"/>
      <c r="M89" s="563"/>
      <c r="N89" s="563"/>
      <c r="O89" s="563"/>
      <c r="P89" s="563"/>
    </row>
    <row r="90" spans="2:35">
      <c r="B90" s="439"/>
      <c r="C90" s="440"/>
      <c r="D90" s="439"/>
      <c r="E90" s="439" t="s">
        <v>85</v>
      </c>
      <c r="F90" s="439" t="s">
        <v>271</v>
      </c>
      <c r="G90" s="441" t="s">
        <v>241</v>
      </c>
      <c r="H90" s="439" t="s">
        <v>242</v>
      </c>
      <c r="I90" s="563"/>
      <c r="J90" s="563"/>
      <c r="K90" s="563"/>
      <c r="L90" s="563"/>
      <c r="M90" s="563"/>
      <c r="N90" s="563"/>
      <c r="O90" s="563"/>
      <c r="P90" s="563"/>
    </row>
    <row r="91" spans="2:35">
      <c r="B91" s="489" t="s">
        <v>11</v>
      </c>
      <c r="C91" s="442" t="s">
        <v>9</v>
      </c>
      <c r="D91" s="442" t="s">
        <v>10</v>
      </c>
      <c r="E91" s="443" t="s">
        <v>12</v>
      </c>
      <c r="F91" s="444" t="s">
        <v>148</v>
      </c>
      <c r="G91" s="648">
        <f>+'(4)MantenimientoyCambiodeconex'!G105*1.12</f>
        <v>1.04595456</v>
      </c>
      <c r="H91" s="648">
        <f>+'(4)MantenimientoyCambiodeconex'!H105*1.12</f>
        <v>0.91521024000000006</v>
      </c>
      <c r="I91" s="563"/>
      <c r="J91" s="563"/>
      <c r="K91" s="563"/>
      <c r="L91" s="563"/>
      <c r="M91" s="563"/>
      <c r="N91" s="563"/>
      <c r="O91" s="563"/>
      <c r="P91" s="563"/>
      <c r="R91" s="560">
        <f>+G91/'(4)MantenimientoyCambiodeconex'!G105</f>
        <v>1.1200000000000001</v>
      </c>
      <c r="S91" s="560">
        <f>+H91/'(4)MantenimientoyCambiodeconex'!H105</f>
        <v>1.1200000000000001</v>
      </c>
      <c r="U91" s="560">
        <f>+IF(R91=G91,0,1)</f>
        <v>1</v>
      </c>
      <c r="V91" s="560">
        <f>+IF(S91=H91,0,1)</f>
        <v>1</v>
      </c>
    </row>
    <row r="92" spans="2:35">
      <c r="B92" s="598"/>
      <c r="C92" s="576"/>
      <c r="D92" s="576"/>
      <c r="E92" s="576"/>
      <c r="F92" s="444" t="s">
        <v>255</v>
      </c>
      <c r="G92" s="648">
        <f>+'(4)MantenimientoyCambiodeconex'!G106*1.12</f>
        <v>1.04595456</v>
      </c>
      <c r="H92" s="648">
        <f>+'(4)MantenimientoyCambiodeconex'!H106*1.12</f>
        <v>0.91521024000000006</v>
      </c>
      <c r="I92" s="563"/>
      <c r="J92" s="563"/>
      <c r="K92" s="563"/>
      <c r="L92" s="563"/>
      <c r="M92" s="563"/>
      <c r="N92" s="563"/>
      <c r="O92" s="563"/>
      <c r="P92" s="563"/>
      <c r="R92" s="560">
        <f>+G92/'(4)MantenimientoyCambiodeconex'!G106</f>
        <v>1.1200000000000001</v>
      </c>
      <c r="S92" s="560">
        <f>+H92/'(4)MantenimientoyCambiodeconex'!H106</f>
        <v>1.1200000000000001</v>
      </c>
      <c r="U92" s="560">
        <f t="shared" ref="U92:V96" si="8">+IF(R92=G92,0,1)</f>
        <v>1</v>
      </c>
      <c r="V92" s="560">
        <f t="shared" si="8"/>
        <v>1</v>
      </c>
    </row>
    <row r="93" spans="2:35">
      <c r="B93" s="539"/>
      <c r="C93" s="445"/>
      <c r="D93" s="445"/>
      <c r="E93" s="447"/>
      <c r="F93" s="444" t="s">
        <v>149</v>
      </c>
      <c r="G93" s="648">
        <f>+'(4)MantenimientoyCambiodeconex'!G107*1.12</f>
        <v>1.04595456</v>
      </c>
      <c r="H93" s="648">
        <f>+'(4)MantenimientoyCambiodeconex'!H107*1.12</f>
        <v>0.91521024000000006</v>
      </c>
      <c r="I93" s="563"/>
      <c r="J93" s="563"/>
      <c r="K93" s="563"/>
      <c r="L93" s="563"/>
      <c r="M93" s="563"/>
      <c r="N93" s="563"/>
      <c r="O93" s="563"/>
      <c r="P93" s="563"/>
      <c r="R93" s="560">
        <f>+G93/'(4)MantenimientoyCambiodeconex'!G107</f>
        <v>1.1200000000000001</v>
      </c>
      <c r="S93" s="560">
        <f>+H93/'(4)MantenimientoyCambiodeconex'!H107</f>
        <v>1.1200000000000001</v>
      </c>
      <c r="U93" s="560">
        <f t="shared" si="8"/>
        <v>1</v>
      </c>
      <c r="V93" s="560">
        <f t="shared" si="8"/>
        <v>1</v>
      </c>
    </row>
    <row r="94" spans="2:35">
      <c r="B94" s="598"/>
      <c r="C94" s="576"/>
      <c r="D94" s="576"/>
      <c r="E94" s="576"/>
      <c r="F94" s="444" t="s">
        <v>256</v>
      </c>
      <c r="G94" s="648">
        <f>+'(4)MantenimientoyCambiodeconex'!G108*1.12</f>
        <v>1.04595456</v>
      </c>
      <c r="H94" s="648">
        <f>+'(4)MantenimientoyCambiodeconex'!H108*1.12</f>
        <v>0.91521024000000006</v>
      </c>
      <c r="I94" s="563"/>
      <c r="J94" s="563"/>
      <c r="K94" s="563"/>
      <c r="L94" s="563"/>
      <c r="M94" s="563"/>
      <c r="N94" s="563"/>
      <c r="O94" s="563"/>
      <c r="P94" s="563"/>
      <c r="R94" s="560">
        <f>+G94/'(4)MantenimientoyCambiodeconex'!G108</f>
        <v>1.1200000000000001</v>
      </c>
      <c r="S94" s="560">
        <f>+H94/'(4)MantenimientoyCambiodeconex'!H108</f>
        <v>1.1200000000000001</v>
      </c>
      <c r="U94" s="560">
        <f t="shared" si="8"/>
        <v>1</v>
      </c>
      <c r="V94" s="560">
        <f t="shared" si="8"/>
        <v>1</v>
      </c>
    </row>
    <row r="95" spans="2:35">
      <c r="B95" s="539"/>
      <c r="C95" s="445"/>
      <c r="D95" s="442" t="s">
        <v>13</v>
      </c>
      <c r="E95" s="443" t="s">
        <v>14</v>
      </c>
      <c r="F95" s="444" t="s">
        <v>148</v>
      </c>
      <c r="G95" s="648">
        <f>+'(4)MantenimientoyCambiodeconex'!G109*1.12</f>
        <v>1.04595456</v>
      </c>
      <c r="H95" s="648">
        <f>+'(4)MantenimientoyCambiodeconex'!H109*1.12</f>
        <v>0.91521024000000006</v>
      </c>
      <c r="I95" s="563"/>
      <c r="J95" s="563"/>
      <c r="K95" s="563"/>
      <c r="L95" s="563"/>
      <c r="M95" s="563"/>
      <c r="N95" s="563"/>
      <c r="O95" s="563"/>
      <c r="P95" s="563"/>
      <c r="R95" s="560">
        <f>+G95/'(4)MantenimientoyCambiodeconex'!G109</f>
        <v>1.1200000000000001</v>
      </c>
      <c r="S95" s="560">
        <f>+H95/'(4)MantenimientoyCambiodeconex'!H109</f>
        <v>1.1200000000000001</v>
      </c>
      <c r="U95" s="560">
        <f t="shared" si="8"/>
        <v>1</v>
      </c>
      <c r="V95" s="560">
        <f t="shared" si="8"/>
        <v>1</v>
      </c>
    </row>
    <row r="96" spans="2:35">
      <c r="B96" s="526"/>
      <c r="C96" s="449"/>
      <c r="D96" s="449"/>
      <c r="E96" s="464"/>
      <c r="F96" s="444" t="s">
        <v>149</v>
      </c>
      <c r="G96" s="648">
        <f>+'(4)MantenimientoyCambiodeconex'!G110*1.12</f>
        <v>1.04595456</v>
      </c>
      <c r="H96" s="648">
        <f>+'(4)MantenimientoyCambiodeconex'!H110*1.12</f>
        <v>0.91521024000000006</v>
      </c>
      <c r="I96" s="563"/>
      <c r="J96" s="563"/>
      <c r="K96" s="563"/>
      <c r="L96" s="563"/>
      <c r="M96" s="563"/>
      <c r="N96" s="563"/>
      <c r="O96" s="563"/>
      <c r="P96" s="563"/>
      <c r="R96" s="560">
        <f>+G96/'(4)MantenimientoyCambiodeconex'!G110</f>
        <v>1.1200000000000001</v>
      </c>
      <c r="S96" s="560">
        <f>+H96/'(4)MantenimientoyCambiodeconex'!H110</f>
        <v>1.1200000000000001</v>
      </c>
      <c r="U96" s="560">
        <f t="shared" si="8"/>
        <v>1</v>
      </c>
      <c r="V96" s="560">
        <f t="shared" si="8"/>
        <v>1</v>
      </c>
      <c r="W96" s="599">
        <f>+SUM(U91:V96)</f>
        <v>12</v>
      </c>
    </row>
    <row r="97" spans="2:30">
      <c r="B97" s="563" t="s">
        <v>243</v>
      </c>
      <c r="C97" s="563"/>
      <c r="D97" s="563"/>
      <c r="E97" s="563"/>
      <c r="F97" s="563"/>
      <c r="G97" s="563"/>
      <c r="H97" s="563"/>
      <c r="I97" s="563"/>
      <c r="J97" s="563"/>
      <c r="K97" s="563"/>
      <c r="L97" s="563"/>
      <c r="M97" s="563"/>
      <c r="N97" s="563"/>
      <c r="O97" s="563"/>
      <c r="P97" s="563"/>
    </row>
    <row r="98" spans="2:30">
      <c r="B98" s="563" t="s">
        <v>244</v>
      </c>
      <c r="C98" s="563"/>
      <c r="D98" s="563"/>
      <c r="E98" s="563"/>
      <c r="F98" s="563"/>
      <c r="G98" s="563"/>
      <c r="H98" s="563"/>
      <c r="I98" s="563"/>
      <c r="J98" s="563"/>
      <c r="K98" s="563"/>
      <c r="L98" s="563"/>
      <c r="M98" s="563"/>
      <c r="N98" s="563"/>
      <c r="O98" s="563"/>
      <c r="P98" s="563"/>
    </row>
    <row r="99" spans="2:30">
      <c r="B99" s="563" t="s">
        <v>245</v>
      </c>
      <c r="C99" s="563"/>
      <c r="D99" s="563"/>
      <c r="E99" s="563"/>
      <c r="F99" s="563"/>
      <c r="G99" s="563"/>
      <c r="H99" s="563"/>
      <c r="I99" s="563"/>
      <c r="J99" s="563"/>
      <c r="K99" s="563"/>
      <c r="L99" s="563"/>
      <c r="M99" s="563"/>
      <c r="N99" s="563"/>
      <c r="O99" s="563"/>
      <c r="P99" s="563"/>
    </row>
    <row r="100" spans="2:30">
      <c r="B100" s="563"/>
      <c r="C100" s="563"/>
      <c r="D100" s="563"/>
      <c r="E100" s="563"/>
      <c r="F100" s="563"/>
      <c r="G100" s="563"/>
      <c r="H100" s="563"/>
      <c r="I100" s="563"/>
      <c r="J100" s="563"/>
      <c r="K100" s="563"/>
      <c r="L100" s="563"/>
      <c r="M100" s="563"/>
      <c r="N100" s="563"/>
      <c r="O100" s="563"/>
      <c r="P100" s="563"/>
    </row>
    <row r="101" spans="2:30">
      <c r="B101" s="563"/>
      <c r="C101" s="563"/>
      <c r="D101" s="563"/>
      <c r="E101" s="563"/>
      <c r="F101" s="563"/>
      <c r="G101" s="563"/>
      <c r="H101" s="563"/>
      <c r="I101" s="563"/>
      <c r="J101" s="563"/>
      <c r="K101" s="563"/>
      <c r="L101" s="563"/>
      <c r="M101" s="563"/>
      <c r="N101" s="563"/>
      <c r="O101" s="563"/>
      <c r="P101" s="563"/>
    </row>
    <row r="102" spans="2:30">
      <c r="B102" s="563"/>
      <c r="C102" s="563"/>
      <c r="D102" s="563"/>
      <c r="E102" s="563"/>
      <c r="F102" s="563"/>
      <c r="G102" s="563"/>
      <c r="H102" s="563"/>
      <c r="I102" s="563"/>
      <c r="J102" s="563"/>
      <c r="K102" s="563"/>
      <c r="L102" s="563"/>
      <c r="M102" s="563"/>
      <c r="N102" s="563"/>
      <c r="O102" s="563"/>
      <c r="P102" s="563"/>
    </row>
    <row r="103" spans="2:30">
      <c r="B103" s="563"/>
      <c r="C103" s="563"/>
      <c r="D103" s="563"/>
      <c r="E103" s="563"/>
      <c r="F103" s="563"/>
      <c r="G103" s="563"/>
      <c r="H103" s="563"/>
      <c r="I103" s="563"/>
      <c r="J103" s="563"/>
      <c r="K103" s="563"/>
      <c r="L103" s="563"/>
      <c r="M103" s="563"/>
      <c r="N103" s="563"/>
      <c r="O103" s="563"/>
      <c r="P103" s="563"/>
    </row>
    <row r="104" spans="2:30">
      <c r="B104" s="563"/>
      <c r="C104" s="563"/>
      <c r="D104" s="563"/>
      <c r="E104" s="563"/>
      <c r="F104" s="563"/>
      <c r="G104" s="563"/>
      <c r="H104" s="563"/>
      <c r="I104" s="563"/>
      <c r="J104" s="563"/>
      <c r="K104" s="563"/>
      <c r="L104" s="563"/>
      <c r="M104" s="563"/>
      <c r="N104" s="563"/>
      <c r="O104" s="563"/>
      <c r="P104" s="563"/>
    </row>
    <row r="105" spans="2:30">
      <c r="B105" s="563"/>
      <c r="C105" s="563"/>
      <c r="D105" s="563"/>
      <c r="E105" s="563"/>
      <c r="F105" s="563"/>
      <c r="G105" s="563"/>
      <c r="H105" s="563"/>
      <c r="I105" s="563"/>
      <c r="J105" s="563"/>
      <c r="K105" s="563"/>
      <c r="L105" s="563"/>
      <c r="M105" s="563"/>
      <c r="N105" s="563"/>
      <c r="O105" s="563"/>
      <c r="P105" s="563"/>
    </row>
    <row r="106" spans="2:30" ht="15.75">
      <c r="B106" s="434" t="s">
        <v>385</v>
      </c>
      <c r="C106" s="435"/>
      <c r="D106" s="435"/>
      <c r="E106" s="435"/>
      <c r="F106" s="435"/>
      <c r="G106" s="435"/>
      <c r="H106" s="435"/>
      <c r="I106" s="435"/>
      <c r="J106" s="435"/>
      <c r="K106" s="435"/>
      <c r="L106" s="435"/>
      <c r="M106" s="563"/>
      <c r="N106" s="563"/>
      <c r="O106" s="563"/>
      <c r="P106" s="563"/>
    </row>
    <row r="107" spans="2:30">
      <c r="B107" s="435"/>
      <c r="C107" s="435"/>
      <c r="D107" s="435"/>
      <c r="E107" s="435"/>
      <c r="F107" s="435"/>
      <c r="G107" s="435"/>
      <c r="H107" s="435"/>
      <c r="I107" s="435"/>
      <c r="J107" s="435"/>
      <c r="K107" s="435"/>
      <c r="L107" s="435"/>
      <c r="M107" s="563"/>
      <c r="N107" s="563"/>
      <c r="O107" s="563"/>
      <c r="P107" s="563"/>
    </row>
    <row r="108" spans="2:30">
      <c r="B108" s="435"/>
      <c r="C108" s="435"/>
      <c r="D108" s="435"/>
      <c r="E108" s="435"/>
      <c r="F108" s="435"/>
      <c r="G108" s="482" t="s">
        <v>97</v>
      </c>
      <c r="H108" s="483"/>
      <c r="I108" s="484" t="s">
        <v>98</v>
      </c>
      <c r="J108" s="483"/>
      <c r="K108" s="484" t="s">
        <v>213</v>
      </c>
      <c r="L108" s="483"/>
      <c r="M108" s="563"/>
      <c r="N108" s="563"/>
      <c r="O108" s="563"/>
      <c r="P108" s="563"/>
    </row>
    <row r="109" spans="2:30">
      <c r="B109" s="437" t="s">
        <v>6</v>
      </c>
      <c r="C109" s="437" t="s">
        <v>3</v>
      </c>
      <c r="D109" s="471" t="s">
        <v>4</v>
      </c>
      <c r="E109" s="437" t="s">
        <v>7</v>
      </c>
      <c r="F109" s="471" t="s">
        <v>48</v>
      </c>
      <c r="G109" s="437" t="s">
        <v>34</v>
      </c>
      <c r="H109" s="437" t="s">
        <v>35</v>
      </c>
      <c r="I109" s="437" t="s">
        <v>34</v>
      </c>
      <c r="J109" s="437" t="s">
        <v>35</v>
      </c>
      <c r="K109" s="437" t="s">
        <v>34</v>
      </c>
      <c r="L109" s="437" t="s">
        <v>35</v>
      </c>
      <c r="M109" s="563"/>
      <c r="N109" s="563"/>
      <c r="O109" s="563"/>
      <c r="P109" s="563"/>
    </row>
    <row r="110" spans="2:30">
      <c r="B110" s="596"/>
      <c r="C110" s="596"/>
      <c r="D110" s="598"/>
      <c r="E110" s="600" t="s">
        <v>85</v>
      </c>
      <c r="F110" s="601" t="s">
        <v>271</v>
      </c>
      <c r="G110" s="596"/>
      <c r="H110" s="596"/>
      <c r="I110" s="596"/>
      <c r="J110" s="596"/>
      <c r="K110" s="596"/>
      <c r="L110" s="596"/>
      <c r="M110" s="563"/>
      <c r="N110" s="563"/>
      <c r="O110" s="563"/>
      <c r="P110" s="563"/>
    </row>
    <row r="111" spans="2:30">
      <c r="B111" s="442" t="s">
        <v>17</v>
      </c>
      <c r="C111" s="442" t="s">
        <v>36</v>
      </c>
      <c r="D111" s="452" t="s">
        <v>37</v>
      </c>
      <c r="E111" s="443" t="s">
        <v>38</v>
      </c>
      <c r="F111" s="602" t="s">
        <v>258</v>
      </c>
      <c r="G111" s="536">
        <f>+'(4)MantenimientoyCambiodeconex'!G123*1.12</f>
        <v>14.721144480000001</v>
      </c>
      <c r="H111" s="536">
        <f>+'(4)MantenimientoyCambiodeconex'!H123*1.12</f>
        <v>14.884591680000002</v>
      </c>
      <c r="I111" s="536">
        <f>+'(4)MantenimientoyCambiodeconex'!J123*1.12</f>
        <v>14.721144480000001</v>
      </c>
      <c r="J111" s="536">
        <f>+'(4)MantenimientoyCambiodeconex'!K123*1.12</f>
        <v>14.884591680000002</v>
      </c>
      <c r="K111" s="536">
        <f>+'(4)MantenimientoyCambiodeconex'!M123*1.12</f>
        <v>15.364036800000001</v>
      </c>
      <c r="L111" s="536">
        <f>+'(4)MantenimientoyCambiodeconex'!N123*1.12</f>
        <v>15.854378400000002</v>
      </c>
      <c r="M111" s="563"/>
      <c r="N111" s="650"/>
      <c r="O111" s="650"/>
      <c r="P111" s="650"/>
      <c r="R111" s="560">
        <f>+G111/'(4)MantenimientoyCambiodeconex'!G123</f>
        <v>1.1200000000000001</v>
      </c>
      <c r="S111" s="560">
        <f>+H111/'(4)MantenimientoyCambiodeconex'!H123</f>
        <v>1.1200000000000001</v>
      </c>
      <c r="T111" s="560">
        <f>+I111/'(4)MantenimientoyCambiodeconex'!J123</f>
        <v>1.1200000000000001</v>
      </c>
      <c r="U111" s="560">
        <f>+J111/'(4)MantenimientoyCambiodeconex'!K123</f>
        <v>1.1200000000000001</v>
      </c>
      <c r="V111" s="560">
        <f>+K111/'(4)MantenimientoyCambiodeconex'!M123</f>
        <v>1.1200000000000001</v>
      </c>
      <c r="W111" s="560">
        <f>+L111/'(4)MantenimientoyCambiodeconex'!N123</f>
        <v>1.1200000000000001</v>
      </c>
      <c r="Y111" s="560">
        <f>+IF(R111=G111,0,1)</f>
        <v>1</v>
      </c>
      <c r="Z111" s="560">
        <f t="shared" ref="Z111:AD115" si="9">+IF(S111=H111,0,1)</f>
        <v>1</v>
      </c>
      <c r="AA111" s="560">
        <f t="shared" si="9"/>
        <v>1</v>
      </c>
      <c r="AB111" s="560">
        <f t="shared" si="9"/>
        <v>1</v>
      </c>
      <c r="AC111" s="560">
        <f t="shared" si="9"/>
        <v>1</v>
      </c>
      <c r="AD111" s="560">
        <f t="shared" si="9"/>
        <v>1</v>
      </c>
    </row>
    <row r="112" spans="2:30">
      <c r="B112" s="445"/>
      <c r="C112" s="445"/>
      <c r="D112" s="452" t="s">
        <v>40</v>
      </c>
      <c r="E112" s="443" t="s">
        <v>41</v>
      </c>
      <c r="F112" s="602" t="s">
        <v>258</v>
      </c>
      <c r="G112" s="536">
        <f>+'(4)MantenimientoyCambiodeconex'!G124*1.12</f>
        <v>14.721144480000001</v>
      </c>
      <c r="H112" s="536">
        <f>+'(4)MantenimientoyCambiodeconex'!H124*1.12</f>
        <v>14.884591680000002</v>
      </c>
      <c r="I112" s="536">
        <f>+'(4)MantenimientoyCambiodeconex'!J124*1.12</f>
        <v>14.721144480000001</v>
      </c>
      <c r="J112" s="536">
        <f>+'(4)MantenimientoyCambiodeconex'!K124*1.12</f>
        <v>14.884591680000002</v>
      </c>
      <c r="K112" s="536">
        <f>+'(4)MantenimientoyCambiodeconex'!M124*1.12</f>
        <v>15.364036800000001</v>
      </c>
      <c r="L112" s="536">
        <f>+'(4)MantenimientoyCambiodeconex'!N124*1.12</f>
        <v>15.854378400000002</v>
      </c>
      <c r="M112" s="563"/>
      <c r="N112" s="563"/>
      <c r="O112" s="563"/>
      <c r="P112" s="563"/>
      <c r="R112" s="560">
        <f>+G112/'(4)MantenimientoyCambiodeconex'!G124</f>
        <v>1.1200000000000001</v>
      </c>
      <c r="S112" s="560">
        <f>+H112/'(4)MantenimientoyCambiodeconex'!H124</f>
        <v>1.1200000000000001</v>
      </c>
      <c r="T112" s="560">
        <f>+I112/'(4)MantenimientoyCambiodeconex'!J124</f>
        <v>1.1200000000000001</v>
      </c>
      <c r="U112" s="560">
        <f>+J112/'(4)MantenimientoyCambiodeconex'!K124</f>
        <v>1.1200000000000001</v>
      </c>
      <c r="V112" s="560">
        <f>+K112/'(4)MantenimientoyCambiodeconex'!M124</f>
        <v>1.1200000000000001</v>
      </c>
      <c r="W112" s="560">
        <f>+L112/'(4)MantenimientoyCambiodeconex'!N124</f>
        <v>1.1200000000000001</v>
      </c>
      <c r="Y112" s="560">
        <f t="shared" ref="Y112:Y115" si="10">+IF(R112=G112,0,1)</f>
        <v>1</v>
      </c>
      <c r="Z112" s="560">
        <f t="shared" si="9"/>
        <v>1</v>
      </c>
      <c r="AA112" s="560">
        <f t="shared" si="9"/>
        <v>1</v>
      </c>
      <c r="AB112" s="560">
        <f t="shared" si="9"/>
        <v>1</v>
      </c>
      <c r="AC112" s="560">
        <f t="shared" si="9"/>
        <v>1</v>
      </c>
      <c r="AD112" s="560">
        <f t="shared" si="9"/>
        <v>1</v>
      </c>
    </row>
    <row r="113" spans="2:31">
      <c r="B113" s="445"/>
      <c r="C113" s="445"/>
      <c r="D113" s="452" t="s">
        <v>42</v>
      </c>
      <c r="E113" s="443" t="s">
        <v>43</v>
      </c>
      <c r="F113" s="602" t="s">
        <v>258</v>
      </c>
      <c r="G113" s="536">
        <f>+'(4)MantenimientoyCambiodeconex'!G125*1.12</f>
        <v>14.721144480000001</v>
      </c>
      <c r="H113" s="536">
        <f>+'(4)MantenimientoyCambiodeconex'!H125*1.12</f>
        <v>14.884591680000002</v>
      </c>
      <c r="I113" s="536">
        <f>+'(4)MantenimientoyCambiodeconex'!J125*1.12</f>
        <v>14.721144480000001</v>
      </c>
      <c r="J113" s="536">
        <f>+'(4)MantenimientoyCambiodeconex'!K125*1.12</f>
        <v>14.884591680000002</v>
      </c>
      <c r="K113" s="536">
        <f>+'(4)MantenimientoyCambiodeconex'!M125*1.12</f>
        <v>15.364036800000001</v>
      </c>
      <c r="L113" s="536">
        <f>+'(4)MantenimientoyCambiodeconex'!N125*1.12</f>
        <v>15.854378400000002</v>
      </c>
      <c r="M113" s="563"/>
      <c r="N113" s="563"/>
      <c r="O113" s="563"/>
      <c r="P113" s="563"/>
      <c r="R113" s="560">
        <f>+G113/'(4)MantenimientoyCambiodeconex'!G125</f>
        <v>1.1200000000000001</v>
      </c>
      <c r="S113" s="560">
        <f>+H113/'(4)MantenimientoyCambiodeconex'!H125</f>
        <v>1.1200000000000001</v>
      </c>
      <c r="T113" s="560">
        <f>+I113/'(4)MantenimientoyCambiodeconex'!J125</f>
        <v>1.1200000000000001</v>
      </c>
      <c r="U113" s="560">
        <f>+J113/'(4)MantenimientoyCambiodeconex'!K125</f>
        <v>1.1200000000000001</v>
      </c>
      <c r="V113" s="560">
        <f>+K113/'(4)MantenimientoyCambiodeconex'!M125</f>
        <v>1.1200000000000001</v>
      </c>
      <c r="W113" s="560">
        <f>+L113/'(4)MantenimientoyCambiodeconex'!N125</f>
        <v>1.1200000000000001</v>
      </c>
      <c r="Y113" s="560">
        <f t="shared" si="10"/>
        <v>1</v>
      </c>
      <c r="Z113" s="560">
        <f t="shared" si="9"/>
        <v>1</v>
      </c>
      <c r="AA113" s="560">
        <f t="shared" si="9"/>
        <v>1</v>
      </c>
      <c r="AB113" s="560">
        <f t="shared" si="9"/>
        <v>1</v>
      </c>
      <c r="AC113" s="560">
        <f t="shared" si="9"/>
        <v>1</v>
      </c>
      <c r="AD113" s="560">
        <f t="shared" si="9"/>
        <v>1</v>
      </c>
    </row>
    <row r="114" spans="2:31" ht="13.15" customHeight="1">
      <c r="B114" s="445"/>
      <c r="C114" s="445"/>
      <c r="D114" s="489" t="s">
        <v>44</v>
      </c>
      <c r="E114" s="443" t="s">
        <v>45</v>
      </c>
      <c r="F114" s="602" t="s">
        <v>258</v>
      </c>
      <c r="G114" s="536">
        <f>+'(4)MantenimientoyCambiodeconex'!G126*1.12</f>
        <v>14.721144480000001</v>
      </c>
      <c r="H114" s="536">
        <f>+'(4)MantenimientoyCambiodeconex'!H126*1.12</f>
        <v>14.884591680000002</v>
      </c>
      <c r="I114" s="536">
        <f>+'(4)MantenimientoyCambiodeconex'!J126*1.12</f>
        <v>14.721144480000001</v>
      </c>
      <c r="J114" s="536">
        <f>+'(4)MantenimientoyCambiodeconex'!K126*1.12</f>
        <v>14.884591680000002</v>
      </c>
      <c r="K114" s="536">
        <f>+'(4)MantenimientoyCambiodeconex'!M126*1.12</f>
        <v>15.364036800000001</v>
      </c>
      <c r="L114" s="536">
        <f>+'(4)MantenimientoyCambiodeconex'!N126*1.12</f>
        <v>15.854378400000002</v>
      </c>
      <c r="M114" s="563"/>
      <c r="N114" s="563"/>
      <c r="O114" s="563"/>
      <c r="P114" s="563"/>
      <c r="R114" s="560">
        <f>+G114/'(4)MantenimientoyCambiodeconex'!G126</f>
        <v>1.1200000000000001</v>
      </c>
      <c r="S114" s="560">
        <f>+H114/'(4)MantenimientoyCambiodeconex'!H126</f>
        <v>1.1200000000000001</v>
      </c>
      <c r="T114" s="560">
        <f>+I114/'(4)MantenimientoyCambiodeconex'!J126</f>
        <v>1.1200000000000001</v>
      </c>
      <c r="U114" s="560">
        <f>+J114/'(4)MantenimientoyCambiodeconex'!K126</f>
        <v>1.1200000000000001</v>
      </c>
      <c r="V114" s="560">
        <f>+K114/'(4)MantenimientoyCambiodeconex'!M126</f>
        <v>1.1200000000000001</v>
      </c>
      <c r="W114" s="560">
        <f>+L114/'(4)MantenimientoyCambiodeconex'!N126</f>
        <v>1.1200000000000001</v>
      </c>
      <c r="Y114" s="560">
        <f t="shared" si="10"/>
        <v>1</v>
      </c>
      <c r="Z114" s="560">
        <f t="shared" si="9"/>
        <v>1</v>
      </c>
      <c r="AA114" s="560">
        <f t="shared" si="9"/>
        <v>1</v>
      </c>
      <c r="AB114" s="560">
        <f t="shared" si="9"/>
        <v>1</v>
      </c>
      <c r="AC114" s="560">
        <f t="shared" si="9"/>
        <v>1</v>
      </c>
      <c r="AD114" s="560">
        <f t="shared" si="9"/>
        <v>1</v>
      </c>
    </row>
    <row r="115" spans="2:31" ht="13.15" customHeight="1">
      <c r="B115" s="596"/>
      <c r="C115" s="596"/>
      <c r="D115" s="490" t="s">
        <v>176</v>
      </c>
      <c r="E115" s="468" t="s">
        <v>175</v>
      </c>
      <c r="F115" s="602" t="s">
        <v>258</v>
      </c>
      <c r="G115" s="536">
        <f>+'(4)MantenimientoyCambiodeconex'!G127*1.12</f>
        <v>15.364036800000001</v>
      </c>
      <c r="H115" s="536">
        <f>+'(4)MantenimientoyCambiodeconex'!H127*1.12</f>
        <v>15.854378400000002</v>
      </c>
      <c r="I115" s="536">
        <f>+'(4)MantenimientoyCambiodeconex'!J127*1.12</f>
        <v>15.364036800000001</v>
      </c>
      <c r="J115" s="536">
        <f>+'(4)MantenimientoyCambiodeconex'!K127*1.12</f>
        <v>15.854378400000002</v>
      </c>
      <c r="K115" s="536">
        <f>+'(4)MantenimientoyCambiodeconex'!M127*1.12</f>
        <v>16.333823520000003</v>
      </c>
      <c r="L115" s="536">
        <f>+'(4)MantenimientoyCambiodeconex'!N127*1.12</f>
        <v>16.551753120000001</v>
      </c>
      <c r="M115" s="563"/>
      <c r="N115" s="650"/>
      <c r="O115" s="563"/>
      <c r="P115" s="563"/>
      <c r="R115" s="560">
        <f>+G115/'(4)MantenimientoyCambiodeconex'!G127</f>
        <v>1.1200000000000001</v>
      </c>
      <c r="S115" s="560">
        <f>+H115/'(4)MantenimientoyCambiodeconex'!H127</f>
        <v>1.1200000000000001</v>
      </c>
      <c r="T115" s="560">
        <f>+I115/'(4)MantenimientoyCambiodeconex'!J127</f>
        <v>1.1200000000000001</v>
      </c>
      <c r="U115" s="560">
        <f>+J115/'(4)MantenimientoyCambiodeconex'!K127</f>
        <v>1.1200000000000001</v>
      </c>
      <c r="V115" s="560">
        <f>+K115/'(4)MantenimientoyCambiodeconex'!M127</f>
        <v>1.1200000000000001</v>
      </c>
      <c r="W115" s="560">
        <f>+L115/'(4)MantenimientoyCambiodeconex'!N127</f>
        <v>1.1200000000000001</v>
      </c>
      <c r="Y115" s="560">
        <f t="shared" si="10"/>
        <v>1</v>
      </c>
      <c r="Z115" s="560">
        <f t="shared" si="9"/>
        <v>1</v>
      </c>
      <c r="AA115" s="560">
        <f t="shared" si="9"/>
        <v>1</v>
      </c>
      <c r="AB115" s="560">
        <f t="shared" si="9"/>
        <v>1</v>
      </c>
      <c r="AC115" s="560">
        <f>+IF(V115=K115,0,1)</f>
        <v>1</v>
      </c>
      <c r="AD115" s="560">
        <f>+IF(W115=L115,0,1)</f>
        <v>1</v>
      </c>
      <c r="AE115" s="603">
        <f>+SUM(Y111:AD115)</f>
        <v>30</v>
      </c>
    </row>
  </sheetData>
  <mergeCells count="16">
    <mergeCell ref="I8:J8"/>
    <mergeCell ref="K8:L8"/>
    <mergeCell ref="M8:N8"/>
    <mergeCell ref="O8:P8"/>
    <mergeCell ref="G41:H41"/>
    <mergeCell ref="I41:J41"/>
    <mergeCell ref="K41:L41"/>
    <mergeCell ref="M41:N41"/>
    <mergeCell ref="I57:J57"/>
    <mergeCell ref="K57:L57"/>
    <mergeCell ref="M57:N57"/>
    <mergeCell ref="O57:P57"/>
    <mergeCell ref="G78:H78"/>
    <mergeCell ref="I78:J78"/>
    <mergeCell ref="K78:L78"/>
    <mergeCell ref="M78:N78"/>
  </mergeCells>
  <pageMargins left="0.70866141732283472" right="0.70866141732283472" top="0.74803149606299213" bottom="0.74803149606299213" header="0.31496062992125984" footer="0.31496062992125984"/>
  <pageSetup paperSize="9" scale="67" fitToHeight="0" orientation="landscape" r:id="rId1"/>
  <headerFooter>
    <oddFoote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50"/>
  </sheetPr>
  <dimension ref="B2:C8"/>
  <sheetViews>
    <sheetView workbookViewId="0">
      <selection activeCell="C17" sqref="C17"/>
    </sheetView>
  </sheetViews>
  <sheetFormatPr baseColWidth="10" defaultColWidth="11.42578125" defaultRowHeight="12.75"/>
  <cols>
    <col min="1" max="1" width="1.42578125" style="1" customWidth="1"/>
    <col min="2" max="2" width="12" style="1" customWidth="1"/>
    <col min="3" max="3" width="81.140625" style="1" customWidth="1"/>
    <col min="4" max="16384" width="11.42578125" style="1"/>
  </cols>
  <sheetData>
    <row r="2" spans="2:3">
      <c r="B2" s="4" t="s">
        <v>72</v>
      </c>
      <c r="C2" s="4" t="s">
        <v>49</v>
      </c>
    </row>
    <row r="3" spans="2:3">
      <c r="B3" s="3" t="s">
        <v>73</v>
      </c>
      <c r="C3" s="5" t="s">
        <v>74</v>
      </c>
    </row>
    <row r="4" spans="2:3">
      <c r="B4" s="3" t="s">
        <v>75</v>
      </c>
      <c r="C4" s="5" t="s">
        <v>76</v>
      </c>
    </row>
    <row r="5" spans="2:3">
      <c r="B5" s="3" t="s">
        <v>77</v>
      </c>
      <c r="C5" s="5" t="s">
        <v>78</v>
      </c>
    </row>
    <row r="6" spans="2:3">
      <c r="B6" s="3" t="s">
        <v>79</v>
      </c>
      <c r="C6" s="5" t="s">
        <v>80</v>
      </c>
    </row>
    <row r="7" spans="2:3">
      <c r="B7" s="3" t="s">
        <v>81</v>
      </c>
      <c r="C7" s="5" t="s">
        <v>82</v>
      </c>
    </row>
    <row r="8" spans="2:3">
      <c r="B8" s="3" t="s">
        <v>83</v>
      </c>
      <c r="C8" s="5" t="s">
        <v>84</v>
      </c>
    </row>
  </sheetData>
  <phoneticPr fontId="5" type="noConversion"/>
  <pageMargins left="0.75" right="0.75" top="1" bottom="1" header="0" footer="0"/>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B050"/>
  </sheetPr>
  <dimension ref="C2:J24"/>
  <sheetViews>
    <sheetView topLeftCell="C1" workbookViewId="0">
      <selection activeCell="C5" sqref="C5:C23"/>
    </sheetView>
  </sheetViews>
  <sheetFormatPr baseColWidth="10" defaultRowHeight="12.75"/>
  <cols>
    <col min="3" max="3" width="19.5703125" customWidth="1"/>
    <col min="4" max="4" width="16" customWidth="1"/>
    <col min="7" max="7" width="33.140625" bestFit="1" customWidth="1"/>
  </cols>
  <sheetData>
    <row r="2" spans="3:10">
      <c r="C2" s="1" t="s">
        <v>468</v>
      </c>
      <c r="G2" s="1" t="s">
        <v>469</v>
      </c>
    </row>
    <row r="3" spans="3:10" ht="15">
      <c r="C3" s="70" t="s">
        <v>214</v>
      </c>
      <c r="D3" s="72" t="s">
        <v>235</v>
      </c>
      <c r="G3" s="70" t="s">
        <v>214</v>
      </c>
      <c r="H3" s="72" t="s">
        <v>235</v>
      </c>
    </row>
    <row r="4" spans="3:10" ht="30">
      <c r="C4" s="71"/>
      <c r="D4" s="73" t="s">
        <v>236</v>
      </c>
      <c r="G4" s="71"/>
      <c r="H4" s="73" t="s">
        <v>236</v>
      </c>
    </row>
    <row r="5" spans="3:10" ht="15">
      <c r="C5" s="68" t="s">
        <v>215</v>
      </c>
      <c r="D5" s="69">
        <v>0</v>
      </c>
      <c r="G5" s="68" t="s">
        <v>215</v>
      </c>
      <c r="H5" s="69">
        <v>0</v>
      </c>
      <c r="I5" t="s">
        <v>215</v>
      </c>
      <c r="J5" t="s">
        <v>215</v>
      </c>
    </row>
    <row r="6" spans="3:10" ht="15">
      <c r="C6" s="66" t="s">
        <v>218</v>
      </c>
      <c r="D6" s="67">
        <v>0</v>
      </c>
      <c r="G6" s="66" t="s">
        <v>218</v>
      </c>
      <c r="H6" s="67">
        <v>0</v>
      </c>
      <c r="I6" t="s">
        <v>411</v>
      </c>
      <c r="J6" t="s">
        <v>218</v>
      </c>
    </row>
    <row r="7" spans="3:10" ht="15">
      <c r="C7" s="66" t="s">
        <v>219</v>
      </c>
      <c r="D7" s="67">
        <v>0.01</v>
      </c>
      <c r="G7" s="66" t="s">
        <v>219</v>
      </c>
      <c r="H7" s="67">
        <v>0.01</v>
      </c>
      <c r="I7" t="s">
        <v>218</v>
      </c>
      <c r="J7" t="s">
        <v>219</v>
      </c>
    </row>
    <row r="8" spans="3:10" ht="15">
      <c r="C8" s="66" t="s">
        <v>220</v>
      </c>
      <c r="D8" s="67">
        <v>0</v>
      </c>
      <c r="G8" s="66" t="s">
        <v>220</v>
      </c>
      <c r="H8" s="67">
        <v>0</v>
      </c>
      <c r="I8" t="s">
        <v>219</v>
      </c>
      <c r="J8" t="s">
        <v>220</v>
      </c>
    </row>
    <row r="9" spans="3:10" ht="15">
      <c r="C9" s="66" t="s">
        <v>230</v>
      </c>
      <c r="D9" s="67">
        <v>0</v>
      </c>
      <c r="G9" s="66" t="s">
        <v>230</v>
      </c>
      <c r="H9" s="67">
        <v>0</v>
      </c>
      <c r="I9" t="s">
        <v>220</v>
      </c>
      <c r="J9" t="s">
        <v>230</v>
      </c>
    </row>
    <row r="10" spans="3:10" ht="15">
      <c r="C10" s="66" t="s">
        <v>221</v>
      </c>
      <c r="D10" s="67">
        <v>0</v>
      </c>
      <c r="G10" s="66" t="s">
        <v>221</v>
      </c>
      <c r="H10" s="67">
        <v>0</v>
      </c>
      <c r="I10" t="s">
        <v>230</v>
      </c>
      <c r="J10" t="s">
        <v>221</v>
      </c>
    </row>
    <row r="11" spans="3:10" ht="15">
      <c r="C11" s="66" t="s">
        <v>231</v>
      </c>
      <c r="D11" s="67">
        <v>0</v>
      </c>
      <c r="G11" s="66" t="s">
        <v>231</v>
      </c>
      <c r="H11" s="67">
        <v>0</v>
      </c>
      <c r="I11" t="s">
        <v>221</v>
      </c>
      <c r="J11" t="s">
        <v>231</v>
      </c>
    </row>
    <row r="12" spans="3:10" ht="15">
      <c r="C12" s="66" t="s">
        <v>232</v>
      </c>
      <c r="D12" s="67">
        <v>0</v>
      </c>
      <c r="G12" s="66" t="s">
        <v>232</v>
      </c>
      <c r="H12" s="67">
        <v>0</v>
      </c>
      <c r="I12" t="s">
        <v>231</v>
      </c>
      <c r="J12" t="s">
        <v>232</v>
      </c>
    </row>
    <row r="13" spans="3:10" ht="15">
      <c r="C13" s="66" t="s">
        <v>222</v>
      </c>
      <c r="D13" s="67">
        <v>0.01</v>
      </c>
      <c r="G13" s="66" t="s">
        <v>222</v>
      </c>
      <c r="H13" s="67">
        <v>0.01</v>
      </c>
      <c r="I13" t="s">
        <v>232</v>
      </c>
      <c r="J13" t="s">
        <v>222</v>
      </c>
    </row>
    <row r="14" spans="3:10" ht="15">
      <c r="C14" s="66" t="s">
        <v>233</v>
      </c>
      <c r="D14" s="67">
        <v>0</v>
      </c>
      <c r="G14" s="66" t="s">
        <v>233</v>
      </c>
      <c r="H14" s="67">
        <v>0</v>
      </c>
      <c r="I14" t="s">
        <v>222</v>
      </c>
      <c r="J14" t="s">
        <v>233</v>
      </c>
    </row>
    <row r="15" spans="3:10" ht="15">
      <c r="C15" s="66" t="s">
        <v>223</v>
      </c>
      <c r="D15" s="67">
        <v>0</v>
      </c>
      <c r="G15" s="66" t="s">
        <v>223</v>
      </c>
      <c r="H15" s="67">
        <v>0</v>
      </c>
      <c r="I15" t="s">
        <v>233</v>
      </c>
      <c r="J15" t="s">
        <v>223</v>
      </c>
    </row>
    <row r="16" spans="3:10" ht="15">
      <c r="C16" s="66" t="s">
        <v>224</v>
      </c>
      <c r="D16" s="67">
        <v>0</v>
      </c>
      <c r="G16" s="66" t="s">
        <v>224</v>
      </c>
      <c r="H16" s="67">
        <v>0</v>
      </c>
      <c r="I16" t="s">
        <v>223</v>
      </c>
      <c r="J16" t="s">
        <v>224</v>
      </c>
    </row>
    <row r="17" spans="3:10" ht="15">
      <c r="C17" s="66" t="s">
        <v>234</v>
      </c>
      <c r="D17" s="67">
        <v>0</v>
      </c>
      <c r="G17" s="66" t="s">
        <v>234</v>
      </c>
      <c r="H17" s="67">
        <v>0</v>
      </c>
      <c r="I17" t="s">
        <v>224</v>
      </c>
      <c r="J17" t="s">
        <v>234</v>
      </c>
    </row>
    <row r="18" spans="3:10" ht="15">
      <c r="C18" s="66" t="s">
        <v>655</v>
      </c>
      <c r="D18" s="67">
        <v>0</v>
      </c>
      <c r="G18" s="66" t="s">
        <v>655</v>
      </c>
      <c r="H18" s="67">
        <v>0</v>
      </c>
      <c r="I18" t="s">
        <v>234</v>
      </c>
      <c r="J18" t="s">
        <v>655</v>
      </c>
    </row>
    <row r="19" spans="3:10" ht="15">
      <c r="C19" s="685" t="s">
        <v>656</v>
      </c>
      <c r="D19" s="686">
        <v>0.01</v>
      </c>
      <c r="G19" s="66" t="s">
        <v>656</v>
      </c>
      <c r="H19" s="67">
        <v>0.01</v>
      </c>
      <c r="I19" t="s">
        <v>225</v>
      </c>
      <c r="J19" t="s">
        <v>656</v>
      </c>
    </row>
    <row r="20" spans="3:10" ht="15">
      <c r="C20" s="66" t="s">
        <v>226</v>
      </c>
      <c r="D20" s="67">
        <v>0</v>
      </c>
      <c r="G20" s="66" t="s">
        <v>226</v>
      </c>
      <c r="H20" s="67">
        <v>0</v>
      </c>
      <c r="I20" t="s">
        <v>226</v>
      </c>
      <c r="J20" t="s">
        <v>226</v>
      </c>
    </row>
    <row r="21" spans="3:10" ht="15">
      <c r="C21" s="66" t="s">
        <v>227</v>
      </c>
      <c r="D21" s="67">
        <v>0.01</v>
      </c>
      <c r="G21" s="66" t="s">
        <v>227</v>
      </c>
      <c r="H21" s="67">
        <v>0.01</v>
      </c>
      <c r="I21" t="s">
        <v>227</v>
      </c>
      <c r="J21" t="s">
        <v>227</v>
      </c>
    </row>
    <row r="22" spans="3:10" ht="15">
      <c r="C22" s="66" t="s">
        <v>228</v>
      </c>
      <c r="D22" s="67">
        <v>0</v>
      </c>
      <c r="G22" s="66" t="s">
        <v>228</v>
      </c>
      <c r="H22" s="67">
        <v>0</v>
      </c>
      <c r="I22" t="s">
        <v>228</v>
      </c>
      <c r="J22" t="s">
        <v>228</v>
      </c>
    </row>
    <row r="23" spans="3:10" ht="15">
      <c r="C23" s="66" t="s">
        <v>229</v>
      </c>
      <c r="D23" s="67">
        <v>0</v>
      </c>
      <c r="G23" s="66" t="s">
        <v>229</v>
      </c>
      <c r="H23" s="67">
        <v>0</v>
      </c>
      <c r="I23" t="s">
        <v>229</v>
      </c>
      <c r="J23" t="s">
        <v>229</v>
      </c>
    </row>
    <row r="24" spans="3:10" ht="15">
      <c r="D24" s="271">
        <f>SUM(D5:D23)</f>
        <v>0.04</v>
      </c>
      <c r="G24" s="66"/>
      <c r="H24" s="663">
        <f>SUM(H5:H23)</f>
        <v>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pageSetUpPr fitToPage="1"/>
  </sheetPr>
  <dimension ref="B2:L113"/>
  <sheetViews>
    <sheetView showGridLines="0" zoomScale="62" zoomScaleNormal="62" zoomScaleSheetLayoutView="100" workbookViewId="0">
      <selection activeCell="C17" sqref="C17"/>
    </sheetView>
  </sheetViews>
  <sheetFormatPr baseColWidth="10" defaultColWidth="11.42578125" defaultRowHeight="15"/>
  <cols>
    <col min="1" max="1" width="11.42578125" style="2"/>
    <col min="2" max="2" width="5.7109375" style="37" customWidth="1"/>
    <col min="3" max="3" width="8.7109375" style="37" customWidth="1"/>
    <col min="4" max="4" width="12.7109375" style="37" customWidth="1"/>
    <col min="5" max="5" width="25.7109375" style="37" customWidth="1"/>
    <col min="6" max="7" width="14.7109375" style="37" customWidth="1"/>
    <col min="8" max="8" width="21.28515625" style="37" customWidth="1"/>
    <col min="9" max="9" width="15.42578125" style="37" customWidth="1"/>
    <col min="10" max="10" width="40.7109375" style="37" customWidth="1"/>
    <col min="11" max="11" width="14.7109375" style="37" customWidth="1"/>
    <col min="12" max="12" width="12.7109375" style="37" customWidth="1"/>
    <col min="13" max="16384" width="11.42578125" style="2"/>
  </cols>
  <sheetData>
    <row r="2" spans="2:12" ht="26.25">
      <c r="B2" s="1268" t="s">
        <v>367</v>
      </c>
      <c r="C2" s="1268"/>
      <c r="D2" s="1268"/>
      <c r="E2" s="1268"/>
      <c r="F2" s="1268"/>
      <c r="G2" s="1268"/>
      <c r="H2" s="1268"/>
      <c r="I2" s="1268"/>
      <c r="J2" s="1268"/>
    </row>
    <row r="3" spans="2:12" ht="18.75">
      <c r="B3" s="59" t="s">
        <v>0</v>
      </c>
      <c r="C3" s="55"/>
      <c r="D3" s="55"/>
      <c r="E3" s="55"/>
      <c r="F3" s="55"/>
      <c r="G3" s="55"/>
      <c r="H3" s="55"/>
      <c r="I3" s="55"/>
      <c r="J3" s="55"/>
      <c r="K3" s="55"/>
      <c r="L3" s="55"/>
    </row>
    <row r="5" spans="2:12" ht="18.75">
      <c r="B5" s="59" t="s">
        <v>177</v>
      </c>
      <c r="C5" s="55"/>
      <c r="D5" s="55"/>
      <c r="E5" s="55"/>
      <c r="F5" s="55"/>
      <c r="G5" s="55"/>
      <c r="H5" s="55"/>
      <c r="I5" s="55"/>
      <c r="J5" s="55"/>
      <c r="K5" s="55"/>
      <c r="L5" s="55"/>
    </row>
    <row r="7" spans="2:12">
      <c r="B7" s="1269" t="s">
        <v>470</v>
      </c>
      <c r="C7" s="1271" t="s">
        <v>471</v>
      </c>
      <c r="D7" s="1273" t="s">
        <v>472</v>
      </c>
      <c r="E7" s="741" t="s">
        <v>473</v>
      </c>
      <c r="F7" s="1273" t="s">
        <v>474</v>
      </c>
      <c r="G7" s="1269" t="s">
        <v>475</v>
      </c>
      <c r="H7" s="55"/>
      <c r="I7" s="55"/>
      <c r="J7" s="55"/>
    </row>
    <row r="8" spans="2:12">
      <c r="B8" s="1270"/>
      <c r="C8" s="1272"/>
      <c r="D8" s="1274"/>
      <c r="E8" s="742" t="s">
        <v>476</v>
      </c>
      <c r="F8" s="1274"/>
      <c r="G8" s="1270"/>
    </row>
    <row r="9" spans="2:12">
      <c r="B9" s="1275" t="s">
        <v>477</v>
      </c>
      <c r="C9" s="1277" t="s">
        <v>478</v>
      </c>
      <c r="D9" s="1279" t="s">
        <v>479</v>
      </c>
      <c r="E9" s="1281" t="s">
        <v>480</v>
      </c>
      <c r="F9" s="743" t="s">
        <v>481</v>
      </c>
      <c r="G9" s="743" t="s">
        <v>481</v>
      </c>
      <c r="H9" s="55"/>
      <c r="I9" s="55"/>
      <c r="J9" s="55"/>
    </row>
    <row r="10" spans="2:12">
      <c r="B10" s="1276"/>
      <c r="C10" s="1278"/>
      <c r="D10" s="1280"/>
      <c r="E10" s="1282"/>
      <c r="F10" s="744" t="s">
        <v>482</v>
      </c>
      <c r="G10" s="744" t="s">
        <v>482</v>
      </c>
    </row>
    <row r="11" spans="2:12">
      <c r="B11" s="1275" t="s">
        <v>477</v>
      </c>
      <c r="C11" s="1277" t="s">
        <v>483</v>
      </c>
      <c r="D11" s="1279" t="s">
        <v>479</v>
      </c>
      <c r="E11" s="1277" t="s">
        <v>484</v>
      </c>
      <c r="F11" s="743" t="s">
        <v>481</v>
      </c>
      <c r="G11" s="743" t="s">
        <v>481</v>
      </c>
      <c r="H11" s="55"/>
      <c r="I11" s="55"/>
      <c r="J11" s="55"/>
    </row>
    <row r="12" spans="2:12">
      <c r="B12" s="1276"/>
      <c r="C12" s="1278"/>
      <c r="D12" s="1280"/>
      <c r="E12" s="1278"/>
      <c r="F12" s="744" t="s">
        <v>482</v>
      </c>
      <c r="G12" s="744" t="s">
        <v>482</v>
      </c>
    </row>
    <row r="13" spans="2:12">
      <c r="B13" s="1275" t="s">
        <v>485</v>
      </c>
      <c r="C13" s="1277" t="s">
        <v>486</v>
      </c>
      <c r="D13" s="1277" t="s">
        <v>487</v>
      </c>
      <c r="E13" s="1285" t="s">
        <v>488</v>
      </c>
      <c r="F13" s="743" t="s">
        <v>481</v>
      </c>
      <c r="G13" s="743" t="s">
        <v>481</v>
      </c>
      <c r="H13" s="55"/>
      <c r="I13" s="55"/>
      <c r="J13" s="55"/>
    </row>
    <row r="14" spans="2:12">
      <c r="B14" s="1283"/>
      <c r="C14" s="1284"/>
      <c r="D14" s="1284"/>
      <c r="E14" s="1286"/>
      <c r="F14" s="745" t="s">
        <v>489</v>
      </c>
      <c r="G14" s="745" t="s">
        <v>489</v>
      </c>
    </row>
    <row r="15" spans="2:12">
      <c r="B15" s="1276"/>
      <c r="C15" s="1278"/>
      <c r="D15" s="1278"/>
      <c r="E15" s="1287"/>
      <c r="F15" s="744" t="s">
        <v>490</v>
      </c>
      <c r="G15" s="744" t="s">
        <v>490</v>
      </c>
      <c r="H15" s="55"/>
      <c r="I15" s="55"/>
      <c r="J15" s="55"/>
    </row>
    <row r="16" spans="2:12">
      <c r="B16" s="1275" t="s">
        <v>485</v>
      </c>
      <c r="C16" s="1277" t="s">
        <v>491</v>
      </c>
      <c r="D16" s="1277" t="s">
        <v>487</v>
      </c>
      <c r="E16" s="1277" t="s">
        <v>492</v>
      </c>
      <c r="F16" s="743" t="s">
        <v>493</v>
      </c>
      <c r="G16" s="743" t="s">
        <v>493</v>
      </c>
    </row>
    <row r="17" spans="2:12">
      <c r="B17" s="1283"/>
      <c r="C17" s="1284"/>
      <c r="D17" s="1284"/>
      <c r="E17" s="1284"/>
      <c r="F17" s="745" t="s">
        <v>489</v>
      </c>
      <c r="G17" s="745" t="s">
        <v>489</v>
      </c>
      <c r="H17" s="55"/>
      <c r="I17" s="55"/>
      <c r="J17" s="55"/>
    </row>
    <row r="18" spans="2:12">
      <c r="B18" s="1276"/>
      <c r="C18" s="1278"/>
      <c r="D18" s="1278"/>
      <c r="E18" s="1278"/>
      <c r="F18" s="744" t="s">
        <v>490</v>
      </c>
      <c r="G18" s="744" t="s">
        <v>490</v>
      </c>
    </row>
    <row r="19" spans="2:12">
      <c r="B19" s="1275" t="s">
        <v>494</v>
      </c>
      <c r="C19" s="1277" t="s">
        <v>495</v>
      </c>
      <c r="D19" s="1277" t="s">
        <v>487</v>
      </c>
      <c r="E19" s="1277" t="s">
        <v>496</v>
      </c>
      <c r="F19" s="743" t="s">
        <v>497</v>
      </c>
      <c r="G19" s="743" t="s">
        <v>497</v>
      </c>
      <c r="H19" s="55"/>
      <c r="I19" s="55"/>
      <c r="J19" s="55"/>
    </row>
    <row r="20" spans="2:12">
      <c r="B20" s="1276"/>
      <c r="C20" s="1278"/>
      <c r="D20" s="1278"/>
      <c r="E20" s="1278"/>
      <c r="F20" s="744" t="s">
        <v>490</v>
      </c>
      <c r="G20" s="744" t="s">
        <v>490</v>
      </c>
    </row>
    <row r="21" spans="2:12">
      <c r="B21" s="1275" t="s">
        <v>498</v>
      </c>
      <c r="C21" s="746" t="s">
        <v>499</v>
      </c>
      <c r="D21" s="747" t="s">
        <v>487</v>
      </c>
      <c r="E21" s="746" t="s">
        <v>500</v>
      </c>
      <c r="F21" s="746" t="s">
        <v>490</v>
      </c>
      <c r="G21" s="746" t="s">
        <v>490</v>
      </c>
      <c r="H21" s="55"/>
      <c r="I21" s="55"/>
      <c r="J21" s="55"/>
    </row>
    <row r="22" spans="2:12">
      <c r="B22" s="1283"/>
      <c r="C22" s="746" t="s">
        <v>501</v>
      </c>
      <c r="D22" s="747" t="s">
        <v>487</v>
      </c>
      <c r="E22" s="746" t="s">
        <v>502</v>
      </c>
      <c r="F22" s="735"/>
      <c r="G22" s="746" t="s">
        <v>490</v>
      </c>
    </row>
    <row r="23" spans="2:12">
      <c r="B23" s="1283"/>
      <c r="C23" s="746" t="s">
        <v>503</v>
      </c>
      <c r="D23" s="747" t="s">
        <v>487</v>
      </c>
      <c r="E23" s="746" t="s">
        <v>504</v>
      </c>
      <c r="F23" s="735"/>
      <c r="G23" s="746" t="s">
        <v>490</v>
      </c>
      <c r="H23" s="55"/>
      <c r="I23" s="55"/>
      <c r="J23" s="55"/>
    </row>
    <row r="24" spans="2:12">
      <c r="B24" s="1276"/>
      <c r="C24" s="746" t="s">
        <v>505</v>
      </c>
      <c r="D24" s="747" t="s">
        <v>487</v>
      </c>
      <c r="E24" s="746" t="s">
        <v>506</v>
      </c>
      <c r="F24" s="735"/>
      <c r="G24" s="746" t="s">
        <v>490</v>
      </c>
    </row>
    <row r="25" spans="2:12">
      <c r="B25" s="56" t="s">
        <v>174</v>
      </c>
      <c r="C25" s="55"/>
      <c r="D25" s="55"/>
      <c r="E25" s="55"/>
      <c r="F25" s="55"/>
      <c r="G25" s="55"/>
      <c r="H25" s="55"/>
      <c r="I25" s="55"/>
      <c r="J25" s="55"/>
    </row>
    <row r="27" spans="2:12" ht="18.75">
      <c r="B27" s="59" t="s">
        <v>212</v>
      </c>
      <c r="C27" s="55"/>
      <c r="D27" s="55"/>
      <c r="E27" s="55"/>
      <c r="F27" s="55"/>
      <c r="G27" s="55"/>
      <c r="H27" s="55"/>
      <c r="I27" s="55"/>
      <c r="J27" s="55"/>
      <c r="K27" s="55"/>
      <c r="L27" s="55"/>
    </row>
    <row r="29" spans="2:12">
      <c r="B29" s="1292" t="s">
        <v>3</v>
      </c>
      <c r="C29" s="1288" t="s">
        <v>4</v>
      </c>
      <c r="D29" s="1288" t="s">
        <v>6</v>
      </c>
      <c r="E29" s="748" t="s">
        <v>7</v>
      </c>
      <c r="F29" s="1288" t="s">
        <v>34</v>
      </c>
      <c r="G29" s="1288" t="s">
        <v>35</v>
      </c>
      <c r="H29" s="1290" t="s">
        <v>431</v>
      </c>
      <c r="I29" s="55"/>
      <c r="J29" s="57"/>
      <c r="K29" s="55"/>
      <c r="L29" s="55"/>
    </row>
    <row r="30" spans="2:12">
      <c r="B30" s="1293"/>
      <c r="C30" s="1289"/>
      <c r="D30" s="1289"/>
      <c r="E30" s="750" t="s">
        <v>155</v>
      </c>
      <c r="F30" s="1289"/>
      <c r="G30" s="1289"/>
      <c r="H30" s="1291"/>
      <c r="I30" s="57"/>
      <c r="J30" s="57"/>
      <c r="K30" s="55"/>
      <c r="L30" s="55"/>
    </row>
    <row r="31" spans="2:12">
      <c r="B31" s="753" t="s">
        <v>36</v>
      </c>
      <c r="C31" s="751" t="s">
        <v>37</v>
      </c>
      <c r="D31" s="751" t="s">
        <v>17</v>
      </c>
      <c r="E31" s="752" t="s">
        <v>38</v>
      </c>
      <c r="F31" s="751" t="s">
        <v>39</v>
      </c>
      <c r="G31" s="751" t="s">
        <v>39</v>
      </c>
      <c r="H31" s="749"/>
      <c r="I31" s="58"/>
      <c r="J31" s="58"/>
      <c r="K31" s="55"/>
      <c r="L31" s="55"/>
    </row>
    <row r="32" spans="2:12">
      <c r="B32" s="754"/>
      <c r="C32" s="751" t="s">
        <v>40</v>
      </c>
      <c r="D32" s="751" t="s">
        <v>17</v>
      </c>
      <c r="E32" s="752" t="s">
        <v>41</v>
      </c>
      <c r="F32" s="751" t="s">
        <v>39</v>
      </c>
      <c r="G32" s="751" t="s">
        <v>39</v>
      </c>
      <c r="H32" s="749" t="s">
        <v>39</v>
      </c>
      <c r="I32" s="58"/>
      <c r="J32" s="58"/>
      <c r="K32" s="55"/>
      <c r="L32" s="55"/>
    </row>
    <row r="33" spans="2:12">
      <c r="B33" s="754"/>
      <c r="C33" s="751" t="s">
        <v>42</v>
      </c>
      <c r="D33" s="751" t="s">
        <v>17</v>
      </c>
      <c r="E33" s="752" t="s">
        <v>43</v>
      </c>
      <c r="F33" s="751" t="s">
        <v>39</v>
      </c>
      <c r="G33" s="751" t="s">
        <v>39</v>
      </c>
      <c r="H33" s="749" t="s">
        <v>39</v>
      </c>
      <c r="I33" s="58"/>
      <c r="J33" s="58"/>
      <c r="K33" s="55"/>
      <c r="L33" s="55"/>
    </row>
    <row r="34" spans="2:12">
      <c r="B34" s="754"/>
      <c r="C34" s="751" t="s">
        <v>44</v>
      </c>
      <c r="D34" s="751" t="s">
        <v>17</v>
      </c>
      <c r="E34" s="752" t="s">
        <v>45</v>
      </c>
      <c r="F34" s="751" t="s">
        <v>39</v>
      </c>
      <c r="G34" s="751" t="s">
        <v>39</v>
      </c>
      <c r="H34" s="749" t="s">
        <v>39</v>
      </c>
      <c r="I34" s="58"/>
      <c r="J34" s="58"/>
    </row>
    <row r="35" spans="2:12">
      <c r="B35" s="755"/>
      <c r="C35" s="751" t="s">
        <v>176</v>
      </c>
      <c r="D35" s="751" t="s">
        <v>17</v>
      </c>
      <c r="E35" s="752" t="s">
        <v>175</v>
      </c>
      <c r="F35" s="751" t="s">
        <v>39</v>
      </c>
      <c r="G35" s="751" t="s">
        <v>39</v>
      </c>
      <c r="H35" s="749" t="s">
        <v>39</v>
      </c>
      <c r="I35" s="55"/>
      <c r="J35" s="55"/>
    </row>
    <row r="36" spans="2:12">
      <c r="B36" s="56" t="s">
        <v>174</v>
      </c>
      <c r="C36" s="55"/>
      <c r="D36" s="55"/>
      <c r="E36" s="55"/>
      <c r="F36" s="55"/>
      <c r="G36" s="55"/>
      <c r="H36" s="55"/>
      <c r="I36" s="55"/>
      <c r="J36" s="55"/>
    </row>
    <row r="38" spans="2:12" ht="26.25">
      <c r="B38" s="1268" t="s">
        <v>368</v>
      </c>
      <c r="C38" s="1268"/>
      <c r="D38" s="1268"/>
      <c r="E38" s="1268"/>
      <c r="F38" s="1268"/>
      <c r="G38" s="1268"/>
      <c r="H38" s="1268"/>
      <c r="I38" s="1268"/>
      <c r="J38" s="1268"/>
    </row>
    <row r="39" spans="2:12" ht="21">
      <c r="B39" s="38" t="s">
        <v>184</v>
      </c>
      <c r="C39" s="39"/>
      <c r="D39" s="39"/>
      <c r="E39" s="39"/>
      <c r="F39" s="39"/>
      <c r="G39" s="39"/>
      <c r="H39" s="39"/>
      <c r="I39" s="39"/>
      <c r="J39" s="39"/>
    </row>
    <row r="40" spans="2:12">
      <c r="B40" s="39"/>
      <c r="C40" s="39"/>
      <c r="D40" s="39"/>
      <c r="E40" s="39"/>
      <c r="F40" s="39"/>
      <c r="G40" s="39"/>
      <c r="H40" s="39"/>
      <c r="I40" s="39"/>
      <c r="J40" s="39"/>
    </row>
    <row r="41" spans="2:12">
      <c r="B41" s="40" t="s">
        <v>3</v>
      </c>
      <c r="C41" s="40" t="s">
        <v>4</v>
      </c>
      <c r="D41" s="40" t="s">
        <v>5</v>
      </c>
      <c r="E41" s="40" t="s">
        <v>6</v>
      </c>
      <c r="F41" s="40" t="s">
        <v>7</v>
      </c>
      <c r="G41" s="40" t="s">
        <v>185</v>
      </c>
      <c r="H41" s="40" t="s">
        <v>186</v>
      </c>
      <c r="I41" s="40" t="s">
        <v>187</v>
      </c>
      <c r="J41" s="40" t="s">
        <v>49</v>
      </c>
    </row>
    <row r="42" spans="2:12">
      <c r="B42" s="41"/>
      <c r="C42" s="41"/>
      <c r="D42" s="41" t="s">
        <v>8</v>
      </c>
      <c r="E42" s="41"/>
      <c r="F42" s="41" t="s">
        <v>89</v>
      </c>
      <c r="G42" s="41"/>
      <c r="H42" s="41"/>
      <c r="I42" s="41"/>
      <c r="J42" s="41"/>
    </row>
    <row r="43" spans="2:12" ht="30">
      <c r="B43" s="42" t="s">
        <v>9</v>
      </c>
      <c r="C43" s="42" t="s">
        <v>188</v>
      </c>
      <c r="D43" s="42" t="s">
        <v>52</v>
      </c>
      <c r="E43" s="42" t="s">
        <v>11</v>
      </c>
      <c r="F43" s="43" t="s">
        <v>189</v>
      </c>
      <c r="G43" s="44" t="s">
        <v>53</v>
      </c>
      <c r="H43" s="43" t="s">
        <v>54</v>
      </c>
      <c r="I43" s="43" t="s">
        <v>55</v>
      </c>
      <c r="J43" s="45" t="s">
        <v>199</v>
      </c>
    </row>
    <row r="44" spans="2:12">
      <c r="B44" s="46"/>
      <c r="C44" s="46"/>
      <c r="D44" s="42" t="s">
        <v>190</v>
      </c>
      <c r="E44" s="46"/>
      <c r="F44" s="42"/>
      <c r="G44" s="47"/>
      <c r="H44" s="48"/>
      <c r="I44" s="48"/>
      <c r="J44" s="49" t="s">
        <v>191</v>
      </c>
    </row>
    <row r="45" spans="2:12" ht="30">
      <c r="B45" s="42"/>
      <c r="C45" s="42"/>
      <c r="D45" s="42" t="s">
        <v>192</v>
      </c>
      <c r="E45" s="42"/>
      <c r="F45" s="42"/>
      <c r="G45" s="47"/>
      <c r="H45" s="43" t="s">
        <v>56</v>
      </c>
      <c r="I45" s="43" t="s">
        <v>57</v>
      </c>
      <c r="J45" s="45" t="s">
        <v>199</v>
      </c>
    </row>
    <row r="46" spans="2:12">
      <c r="B46" s="42"/>
      <c r="C46" s="42"/>
      <c r="D46" s="42"/>
      <c r="E46" s="42"/>
      <c r="F46" s="42"/>
      <c r="G46" s="47"/>
      <c r="H46" s="42"/>
      <c r="I46" s="42"/>
      <c r="J46" s="49" t="s">
        <v>193</v>
      </c>
    </row>
    <row r="47" spans="2:12">
      <c r="B47" s="42"/>
      <c r="C47" s="42"/>
      <c r="D47" s="42"/>
      <c r="E47" s="42"/>
      <c r="F47" s="42"/>
      <c r="G47" s="42"/>
      <c r="H47" s="50" t="s">
        <v>196</v>
      </c>
      <c r="I47" s="43" t="s">
        <v>181</v>
      </c>
      <c r="J47" s="45" t="s">
        <v>199</v>
      </c>
    </row>
    <row r="48" spans="2:12">
      <c r="B48" s="42"/>
      <c r="C48" s="42"/>
      <c r="D48" s="42"/>
      <c r="E48" s="42"/>
      <c r="F48" s="42"/>
      <c r="G48" s="42"/>
      <c r="H48" s="47" t="s">
        <v>194</v>
      </c>
      <c r="I48" s="42"/>
      <c r="J48" s="51" t="s">
        <v>507</v>
      </c>
    </row>
    <row r="49" spans="2:10">
      <c r="B49" s="42"/>
      <c r="C49" s="42"/>
      <c r="D49" s="42"/>
      <c r="E49" s="42"/>
      <c r="F49" s="42"/>
      <c r="G49" s="47"/>
      <c r="H49" s="52"/>
      <c r="I49" s="48"/>
      <c r="J49" s="49" t="s">
        <v>195</v>
      </c>
    </row>
    <row r="50" spans="2:10">
      <c r="B50" s="42"/>
      <c r="C50" s="42"/>
      <c r="D50" s="42"/>
      <c r="E50" s="42"/>
      <c r="F50" s="42"/>
      <c r="G50" s="42"/>
      <c r="H50" s="50" t="s">
        <v>196</v>
      </c>
      <c r="I50" s="50" t="s">
        <v>181</v>
      </c>
      <c r="J50" s="45" t="s">
        <v>199</v>
      </c>
    </row>
    <row r="51" spans="2:10" ht="30">
      <c r="B51" s="42"/>
      <c r="C51" s="42"/>
      <c r="D51" s="42"/>
      <c r="E51" s="42"/>
      <c r="F51" s="42"/>
      <c r="G51" s="42"/>
      <c r="H51" s="47" t="s">
        <v>197</v>
      </c>
      <c r="I51" s="47"/>
      <c r="J51" s="51" t="s">
        <v>507</v>
      </c>
    </row>
    <row r="52" spans="2:10">
      <c r="B52" s="42"/>
      <c r="C52" s="42"/>
      <c r="D52" s="42"/>
      <c r="E52" s="42"/>
      <c r="F52" s="42"/>
      <c r="G52" s="42"/>
      <c r="H52" s="52"/>
      <c r="I52" s="52"/>
      <c r="J52" s="49" t="s">
        <v>198</v>
      </c>
    </row>
    <row r="53" spans="2:10">
      <c r="B53" s="42"/>
      <c r="C53" s="42"/>
      <c r="D53" s="42"/>
      <c r="E53" s="42"/>
      <c r="F53" s="42"/>
      <c r="G53" s="42"/>
      <c r="H53" s="43" t="s">
        <v>61</v>
      </c>
      <c r="I53" s="43" t="s">
        <v>508</v>
      </c>
      <c r="J53" s="45" t="s">
        <v>199</v>
      </c>
    </row>
    <row r="54" spans="2:10">
      <c r="B54" s="42"/>
      <c r="C54" s="42"/>
      <c r="D54" s="42"/>
      <c r="E54" s="42"/>
      <c r="F54" s="42"/>
      <c r="G54" s="42"/>
      <c r="H54" s="42"/>
      <c r="I54" s="42"/>
      <c r="J54" s="51" t="s">
        <v>200</v>
      </c>
    </row>
    <row r="55" spans="2:10">
      <c r="B55" s="42"/>
      <c r="C55" s="42"/>
      <c r="D55" s="42"/>
      <c r="E55" s="42"/>
      <c r="F55" s="42"/>
      <c r="G55" s="43" t="s">
        <v>2</v>
      </c>
      <c r="H55" s="43" t="s">
        <v>54</v>
      </c>
      <c r="I55" s="43" t="s">
        <v>55</v>
      </c>
      <c r="J55" s="45" t="s">
        <v>199</v>
      </c>
    </row>
    <row r="56" spans="2:10">
      <c r="B56" s="42"/>
      <c r="C56" s="42"/>
      <c r="D56" s="42"/>
      <c r="E56" s="42"/>
      <c r="F56" s="42"/>
      <c r="G56" s="42"/>
      <c r="H56" s="48"/>
      <c r="I56" s="48"/>
      <c r="J56" s="49" t="s">
        <v>201</v>
      </c>
    </row>
    <row r="57" spans="2:10" ht="30">
      <c r="B57" s="42"/>
      <c r="C57" s="42"/>
      <c r="D57" s="42"/>
      <c r="E57" s="42"/>
      <c r="F57" s="42"/>
      <c r="G57" s="42"/>
      <c r="H57" s="43" t="s">
        <v>56</v>
      </c>
      <c r="I57" s="43" t="s">
        <v>57</v>
      </c>
      <c r="J57" s="45" t="s">
        <v>199</v>
      </c>
    </row>
    <row r="58" spans="2:10">
      <c r="B58" s="42"/>
      <c r="C58" s="42"/>
      <c r="D58" s="42"/>
      <c r="E58" s="42"/>
      <c r="F58" s="42"/>
      <c r="G58" s="42"/>
      <c r="H58" s="48"/>
      <c r="I58" s="48"/>
      <c r="J58" s="49" t="s">
        <v>202</v>
      </c>
    </row>
    <row r="59" spans="2:10">
      <c r="B59" s="42"/>
      <c r="C59" s="42"/>
      <c r="D59" s="42"/>
      <c r="E59" s="42"/>
      <c r="F59" s="42"/>
      <c r="G59" s="42"/>
      <c r="H59" s="43" t="s">
        <v>196</v>
      </c>
      <c r="I59" s="43" t="s">
        <v>181</v>
      </c>
      <c r="J59" s="45" t="s">
        <v>199</v>
      </c>
    </row>
    <row r="60" spans="2:10">
      <c r="B60" s="42"/>
      <c r="C60" s="42"/>
      <c r="D60" s="42"/>
      <c r="E60" s="42"/>
      <c r="F60" s="42"/>
      <c r="G60" s="42"/>
      <c r="H60" s="42" t="s">
        <v>194</v>
      </c>
      <c r="I60" s="42"/>
      <c r="J60" s="51" t="s">
        <v>203</v>
      </c>
    </row>
    <row r="61" spans="2:10">
      <c r="B61" s="42"/>
      <c r="C61" s="42"/>
      <c r="D61" s="42"/>
      <c r="E61" s="42"/>
      <c r="F61" s="42"/>
      <c r="G61" s="42"/>
      <c r="H61" s="48"/>
      <c r="I61" s="48"/>
      <c r="J61" s="49" t="s">
        <v>195</v>
      </c>
    </row>
    <row r="62" spans="2:10">
      <c r="B62" s="42"/>
      <c r="C62" s="42"/>
      <c r="D62" s="42"/>
      <c r="E62" s="42"/>
      <c r="F62" s="42"/>
      <c r="G62" s="42"/>
      <c r="H62" s="43" t="s">
        <v>196</v>
      </c>
      <c r="I62" s="43" t="s">
        <v>181</v>
      </c>
      <c r="J62" s="45" t="s">
        <v>199</v>
      </c>
    </row>
    <row r="63" spans="2:10" ht="30">
      <c r="B63" s="42"/>
      <c r="C63" s="42"/>
      <c r="D63" s="42"/>
      <c r="E63" s="42"/>
      <c r="F63" s="42"/>
      <c r="G63" s="42"/>
      <c r="H63" s="42" t="s">
        <v>197</v>
      </c>
      <c r="I63" s="42"/>
      <c r="J63" s="51" t="s">
        <v>203</v>
      </c>
    </row>
    <row r="64" spans="2:10">
      <c r="B64" s="42"/>
      <c r="C64" s="42"/>
      <c r="D64" s="42"/>
      <c r="E64" s="42"/>
      <c r="F64" s="42"/>
      <c r="G64" s="42"/>
      <c r="H64" s="48"/>
      <c r="I64" s="48"/>
      <c r="J64" s="49" t="s">
        <v>198</v>
      </c>
    </row>
    <row r="65" spans="2:10">
      <c r="B65" s="42"/>
      <c r="C65" s="42"/>
      <c r="D65" s="42"/>
      <c r="E65" s="42"/>
      <c r="F65" s="42"/>
      <c r="G65" s="42"/>
      <c r="H65" s="43" t="s">
        <v>61</v>
      </c>
      <c r="I65" s="43" t="s">
        <v>508</v>
      </c>
      <c r="J65" s="45" t="s">
        <v>199</v>
      </c>
    </row>
    <row r="66" spans="2:10">
      <c r="B66" s="48"/>
      <c r="C66" s="48"/>
      <c r="D66" s="48"/>
      <c r="E66" s="48"/>
      <c r="F66" s="48"/>
      <c r="G66" s="48"/>
      <c r="H66" s="48"/>
      <c r="I66" s="48"/>
      <c r="J66" s="49" t="s">
        <v>204</v>
      </c>
    </row>
    <row r="67" spans="2:10">
      <c r="B67" s="53"/>
      <c r="C67" s="53"/>
      <c r="D67" s="53"/>
      <c r="E67" s="53"/>
      <c r="F67" s="53"/>
      <c r="G67" s="53"/>
      <c r="H67" s="53"/>
      <c r="I67" s="53"/>
      <c r="J67" s="54"/>
    </row>
    <row r="68" spans="2:10">
      <c r="B68" s="39"/>
      <c r="C68" s="39"/>
      <c r="D68" s="39"/>
      <c r="E68" s="39"/>
      <c r="F68" s="39"/>
      <c r="G68" s="39"/>
      <c r="H68" s="39"/>
      <c r="I68" s="39"/>
      <c r="J68" s="39"/>
    </row>
    <row r="69" spans="2:10">
      <c r="B69" s="40" t="s">
        <v>3</v>
      </c>
      <c r="C69" s="40" t="s">
        <v>4</v>
      </c>
      <c r="D69" s="40" t="s">
        <v>5</v>
      </c>
      <c r="E69" s="40" t="s">
        <v>6</v>
      </c>
      <c r="F69" s="40" t="s">
        <v>7</v>
      </c>
      <c r="G69" s="40" t="s">
        <v>185</v>
      </c>
      <c r="H69" s="40" t="s">
        <v>186</v>
      </c>
      <c r="I69" s="40" t="s">
        <v>187</v>
      </c>
      <c r="J69" s="40" t="s">
        <v>49</v>
      </c>
    </row>
    <row r="70" spans="2:10">
      <c r="B70" s="41"/>
      <c r="C70" s="41"/>
      <c r="D70" s="41" t="s">
        <v>8</v>
      </c>
      <c r="E70" s="41"/>
      <c r="F70" s="41" t="s">
        <v>89</v>
      </c>
      <c r="G70" s="41"/>
      <c r="H70" s="41"/>
      <c r="I70" s="41"/>
      <c r="J70" s="41"/>
    </row>
    <row r="71" spans="2:10" ht="30">
      <c r="B71" s="43" t="s">
        <v>15</v>
      </c>
      <c r="C71" s="43" t="s">
        <v>205</v>
      </c>
      <c r="D71" s="43" t="s">
        <v>52</v>
      </c>
      <c r="E71" s="43" t="s">
        <v>17</v>
      </c>
      <c r="F71" s="43" t="s">
        <v>206</v>
      </c>
      <c r="G71" s="39" t="s">
        <v>53</v>
      </c>
      <c r="H71" s="43" t="s">
        <v>54</v>
      </c>
      <c r="I71" s="43" t="s">
        <v>55</v>
      </c>
      <c r="J71" s="45" t="s">
        <v>522</v>
      </c>
    </row>
    <row r="72" spans="2:10">
      <c r="B72" s="42"/>
      <c r="C72" s="42"/>
      <c r="D72" s="42" t="s">
        <v>190</v>
      </c>
      <c r="E72" s="42"/>
      <c r="F72" s="42"/>
      <c r="G72" s="42"/>
      <c r="H72" s="48"/>
      <c r="I72" s="48"/>
      <c r="J72" s="49" t="s">
        <v>207</v>
      </c>
    </row>
    <row r="73" spans="2:10" ht="30">
      <c r="B73" s="42"/>
      <c r="C73" s="42"/>
      <c r="D73" s="42" t="s">
        <v>192</v>
      </c>
      <c r="E73" s="42"/>
      <c r="F73" s="42"/>
      <c r="G73" s="42"/>
      <c r="H73" s="43" t="s">
        <v>196</v>
      </c>
      <c r="I73" s="43" t="s">
        <v>181</v>
      </c>
      <c r="J73" s="45" t="s">
        <v>522</v>
      </c>
    </row>
    <row r="74" spans="2:10">
      <c r="B74" s="42"/>
      <c r="C74" s="42"/>
      <c r="D74" s="42"/>
      <c r="E74" s="42"/>
      <c r="F74" s="42"/>
      <c r="G74" s="42"/>
      <c r="H74" s="48" t="s">
        <v>194</v>
      </c>
      <c r="I74" s="48"/>
      <c r="J74" s="49" t="s">
        <v>208</v>
      </c>
    </row>
    <row r="75" spans="2:10" ht="30">
      <c r="B75" s="42"/>
      <c r="C75" s="42"/>
      <c r="D75" s="42"/>
      <c r="E75" s="42"/>
      <c r="F75" s="42"/>
      <c r="G75" s="42"/>
      <c r="H75" s="43" t="s">
        <v>196</v>
      </c>
      <c r="I75" s="43" t="s">
        <v>181</v>
      </c>
      <c r="J75" s="45" t="s">
        <v>522</v>
      </c>
    </row>
    <row r="76" spans="2:10" ht="30">
      <c r="B76" s="42"/>
      <c r="C76" s="42"/>
      <c r="D76" s="42"/>
      <c r="E76" s="42"/>
      <c r="F76" s="42"/>
      <c r="G76" s="42"/>
      <c r="H76" s="48" t="s">
        <v>197</v>
      </c>
      <c r="I76" s="48"/>
      <c r="J76" s="49" t="s">
        <v>209</v>
      </c>
    </row>
    <row r="77" spans="2:10" ht="30">
      <c r="B77" s="42"/>
      <c r="C77" s="42"/>
      <c r="D77" s="42"/>
      <c r="E77" s="42"/>
      <c r="F77" s="42"/>
      <c r="G77" s="42"/>
      <c r="H77" s="43" t="s">
        <v>61</v>
      </c>
      <c r="I77" s="43" t="s">
        <v>508</v>
      </c>
      <c r="J77" s="45" t="s">
        <v>522</v>
      </c>
    </row>
    <row r="78" spans="2:10">
      <c r="B78" s="42"/>
      <c r="C78" s="42"/>
      <c r="D78" s="42"/>
      <c r="E78" s="42"/>
      <c r="F78" s="42"/>
      <c r="G78" s="42"/>
      <c r="H78" s="48"/>
      <c r="I78" s="48"/>
      <c r="J78" s="49" t="s">
        <v>210</v>
      </c>
    </row>
    <row r="79" spans="2:10" ht="30">
      <c r="B79" s="42"/>
      <c r="C79" s="42"/>
      <c r="D79" s="42"/>
      <c r="E79" s="42"/>
      <c r="F79" s="42"/>
      <c r="G79" s="42"/>
      <c r="H79" s="43" t="s">
        <v>65</v>
      </c>
      <c r="I79" s="43" t="s">
        <v>19</v>
      </c>
      <c r="J79" s="45" t="s">
        <v>522</v>
      </c>
    </row>
    <row r="80" spans="2:10">
      <c r="B80" s="42"/>
      <c r="C80" s="42"/>
      <c r="D80" s="42"/>
      <c r="E80" s="42"/>
      <c r="F80" s="42"/>
      <c r="G80" s="48"/>
      <c r="H80" s="48"/>
      <c r="I80" s="48"/>
      <c r="J80" s="49" t="s">
        <v>211</v>
      </c>
    </row>
    <row r="81" spans="2:10" ht="30">
      <c r="B81" s="42"/>
      <c r="C81" s="42"/>
      <c r="D81" s="42"/>
      <c r="E81" s="42"/>
      <c r="F81" s="42"/>
      <c r="G81" s="43" t="s">
        <v>2</v>
      </c>
      <c r="H81" s="43" t="s">
        <v>54</v>
      </c>
      <c r="I81" s="43" t="s">
        <v>55</v>
      </c>
      <c r="J81" s="45" t="s">
        <v>523</v>
      </c>
    </row>
    <row r="82" spans="2:10">
      <c r="B82" s="42"/>
      <c r="C82" s="42"/>
      <c r="D82" s="42"/>
      <c r="E82" s="42"/>
      <c r="F82" s="42"/>
      <c r="G82" s="42"/>
      <c r="H82" s="48"/>
      <c r="I82" s="48"/>
      <c r="J82" s="49" t="s">
        <v>207</v>
      </c>
    </row>
    <row r="83" spans="2:10" ht="30">
      <c r="B83" s="42"/>
      <c r="C83" s="42"/>
      <c r="D83" s="42"/>
      <c r="E83" s="42"/>
      <c r="F83" s="42"/>
      <c r="G83" s="42"/>
      <c r="H83" s="43" t="s">
        <v>196</v>
      </c>
      <c r="I83" s="43" t="s">
        <v>181</v>
      </c>
      <c r="J83" s="45" t="s">
        <v>523</v>
      </c>
    </row>
    <row r="84" spans="2:10">
      <c r="B84" s="42"/>
      <c r="C84" s="42"/>
      <c r="D84" s="42"/>
      <c r="E84" s="42"/>
      <c r="F84" s="42"/>
      <c r="G84" s="42"/>
      <c r="H84" s="48" t="s">
        <v>194</v>
      </c>
      <c r="I84" s="48"/>
      <c r="J84" s="49" t="s">
        <v>208</v>
      </c>
    </row>
    <row r="85" spans="2:10" ht="30">
      <c r="B85" s="42"/>
      <c r="C85" s="42"/>
      <c r="D85" s="42"/>
      <c r="E85" s="42"/>
      <c r="F85" s="42"/>
      <c r="G85" s="42"/>
      <c r="H85" s="43" t="s">
        <v>196</v>
      </c>
      <c r="I85" s="43" t="s">
        <v>181</v>
      </c>
      <c r="J85" s="45" t="s">
        <v>523</v>
      </c>
    </row>
    <row r="86" spans="2:10" ht="30">
      <c r="B86" s="42"/>
      <c r="C86" s="42"/>
      <c r="D86" s="42"/>
      <c r="E86" s="42"/>
      <c r="F86" s="42"/>
      <c r="G86" s="42"/>
      <c r="H86" s="48" t="s">
        <v>197</v>
      </c>
      <c r="I86" s="48"/>
      <c r="J86" s="49" t="s">
        <v>209</v>
      </c>
    </row>
    <row r="87" spans="2:10" ht="30">
      <c r="B87" s="42"/>
      <c r="C87" s="42"/>
      <c r="D87" s="42"/>
      <c r="E87" s="42"/>
      <c r="F87" s="42"/>
      <c r="G87" s="42"/>
      <c r="H87" s="43" t="s">
        <v>61</v>
      </c>
      <c r="I87" s="43" t="s">
        <v>508</v>
      </c>
      <c r="J87" s="45" t="s">
        <v>523</v>
      </c>
    </row>
    <row r="88" spans="2:10">
      <c r="B88" s="42"/>
      <c r="C88" s="42"/>
      <c r="D88" s="42"/>
      <c r="E88" s="42"/>
      <c r="F88" s="42"/>
      <c r="G88" s="42"/>
      <c r="H88" s="48"/>
      <c r="I88" s="48"/>
      <c r="J88" s="49" t="s">
        <v>210</v>
      </c>
    </row>
    <row r="89" spans="2:10" ht="30">
      <c r="B89" s="42"/>
      <c r="C89" s="42"/>
      <c r="D89" s="42"/>
      <c r="E89" s="42"/>
      <c r="F89" s="42"/>
      <c r="G89" s="42"/>
      <c r="H89" s="43" t="s">
        <v>65</v>
      </c>
      <c r="I89" s="43" t="s">
        <v>19</v>
      </c>
      <c r="J89" s="45" t="s">
        <v>523</v>
      </c>
    </row>
    <row r="90" spans="2:10">
      <c r="B90" s="48"/>
      <c r="C90" s="48"/>
      <c r="D90" s="48"/>
      <c r="E90" s="48"/>
      <c r="F90" s="48"/>
      <c r="G90" s="48"/>
      <c r="H90" s="48"/>
      <c r="I90" s="48"/>
      <c r="J90" s="49" t="s">
        <v>211</v>
      </c>
    </row>
    <row r="91" spans="2:10">
      <c r="B91" s="39"/>
      <c r="C91" s="39"/>
      <c r="D91" s="39"/>
      <c r="E91" s="39"/>
      <c r="F91" s="39"/>
      <c r="G91" s="39"/>
      <c r="H91" s="39"/>
      <c r="I91" s="39"/>
      <c r="J91" s="39"/>
    </row>
    <row r="92" spans="2:10">
      <c r="B92" s="1271" t="s">
        <v>470</v>
      </c>
      <c r="C92" s="1271" t="s">
        <v>471</v>
      </c>
      <c r="D92" s="741" t="s">
        <v>509</v>
      </c>
      <c r="E92" s="1273" t="s">
        <v>472</v>
      </c>
      <c r="F92" s="741" t="s">
        <v>473</v>
      </c>
      <c r="G92" s="1271" t="s">
        <v>510</v>
      </c>
      <c r="H92" s="1294" t="s">
        <v>511</v>
      </c>
      <c r="I92" s="764" t="s">
        <v>512</v>
      </c>
      <c r="J92" s="1273" t="s">
        <v>513</v>
      </c>
    </row>
    <row r="93" spans="2:10">
      <c r="B93" s="1272"/>
      <c r="C93" s="1272"/>
      <c r="D93" s="742" t="s">
        <v>514</v>
      </c>
      <c r="E93" s="1274"/>
      <c r="F93" s="742" t="s">
        <v>515</v>
      </c>
      <c r="G93" s="1272"/>
      <c r="H93" s="1295"/>
      <c r="I93" s="765"/>
      <c r="J93" s="1274"/>
    </row>
    <row r="94" spans="2:10">
      <c r="B94" s="743" t="s">
        <v>494</v>
      </c>
      <c r="C94" s="743" t="s">
        <v>524</v>
      </c>
      <c r="D94" s="743" t="s">
        <v>516</v>
      </c>
      <c r="E94" s="1277" t="s">
        <v>487</v>
      </c>
      <c r="F94" s="743" t="s">
        <v>525</v>
      </c>
      <c r="G94" s="1275" t="s">
        <v>526</v>
      </c>
      <c r="H94" s="1277" t="s">
        <v>520</v>
      </c>
      <c r="I94" s="766" t="s">
        <v>497</v>
      </c>
      <c r="J94" s="761" t="s">
        <v>527</v>
      </c>
    </row>
    <row r="95" spans="2:10">
      <c r="B95" s="745" t="s">
        <v>498</v>
      </c>
      <c r="C95" s="745" t="s">
        <v>528</v>
      </c>
      <c r="D95" s="745" t="s">
        <v>518</v>
      </c>
      <c r="E95" s="1284"/>
      <c r="F95" s="745" t="s">
        <v>529</v>
      </c>
      <c r="G95" s="1276"/>
      <c r="H95" s="1278"/>
      <c r="I95" s="767" t="s">
        <v>490</v>
      </c>
      <c r="J95" s="757" t="s">
        <v>530</v>
      </c>
    </row>
    <row r="96" spans="2:10">
      <c r="B96" s="758"/>
      <c r="C96" s="745" t="s">
        <v>505</v>
      </c>
      <c r="D96" s="745" t="s">
        <v>519</v>
      </c>
      <c r="E96" s="1284"/>
      <c r="F96" s="758"/>
      <c r="G96" s="1279" t="s">
        <v>521</v>
      </c>
      <c r="H96" s="1277" t="s">
        <v>520</v>
      </c>
      <c r="I96" s="766" t="s">
        <v>497</v>
      </c>
      <c r="J96" s="761" t="s">
        <v>531</v>
      </c>
    </row>
    <row r="97" spans="2:10">
      <c r="B97" s="760"/>
      <c r="C97" s="760"/>
      <c r="D97" s="760"/>
      <c r="E97" s="1278"/>
      <c r="F97" s="760"/>
      <c r="G97" s="1280"/>
      <c r="H97" s="1278"/>
      <c r="I97" s="767" t="s">
        <v>490</v>
      </c>
      <c r="J97" s="757" t="s">
        <v>532</v>
      </c>
    </row>
    <row r="98" spans="2:10">
      <c r="B98" s="1275" t="s">
        <v>533</v>
      </c>
      <c r="C98" s="743" t="s">
        <v>534</v>
      </c>
      <c r="D98" s="743" t="s">
        <v>535</v>
      </c>
      <c r="E98" s="1277" t="s">
        <v>487</v>
      </c>
      <c r="F98" s="743" t="s">
        <v>536</v>
      </c>
      <c r="G98" s="1279" t="s">
        <v>517</v>
      </c>
      <c r="H98" s="1277" t="s">
        <v>520</v>
      </c>
      <c r="I98" s="766" t="s">
        <v>537</v>
      </c>
      <c r="J98" s="761" t="s">
        <v>538</v>
      </c>
    </row>
    <row r="99" spans="2:10">
      <c r="B99" s="1283"/>
      <c r="C99" s="745" t="s">
        <v>539</v>
      </c>
      <c r="D99" s="745" t="s">
        <v>540</v>
      </c>
      <c r="E99" s="1284"/>
      <c r="F99" s="745" t="s">
        <v>541</v>
      </c>
      <c r="G99" s="1280"/>
      <c r="H99" s="1278"/>
      <c r="I99" s="767"/>
      <c r="J99" s="757" t="s">
        <v>542</v>
      </c>
    </row>
    <row r="100" spans="2:10">
      <c r="B100" s="1283"/>
      <c r="C100" s="758"/>
      <c r="D100" s="745" t="s">
        <v>543</v>
      </c>
      <c r="E100" s="1284"/>
      <c r="F100" s="758"/>
      <c r="G100" s="1279" t="s">
        <v>521</v>
      </c>
      <c r="H100" s="1277" t="s">
        <v>520</v>
      </c>
      <c r="I100" s="766" t="s">
        <v>537</v>
      </c>
      <c r="J100" s="761" t="s">
        <v>538</v>
      </c>
    </row>
    <row r="101" spans="2:10">
      <c r="B101" s="1276"/>
      <c r="C101" s="760"/>
      <c r="D101" s="744" t="s">
        <v>544</v>
      </c>
      <c r="E101" s="1278"/>
      <c r="F101" s="760"/>
      <c r="G101" s="1280"/>
      <c r="H101" s="1278"/>
      <c r="I101" s="767"/>
      <c r="J101" s="757" t="s">
        <v>545</v>
      </c>
    </row>
    <row r="102" spans="2:10" ht="22.5">
      <c r="B102" s="1275" t="s">
        <v>533</v>
      </c>
      <c r="C102" s="743" t="s">
        <v>534</v>
      </c>
      <c r="D102" s="743" t="s">
        <v>535</v>
      </c>
      <c r="E102" s="1277" t="s">
        <v>487</v>
      </c>
      <c r="F102" s="743" t="s">
        <v>536</v>
      </c>
      <c r="G102" s="1279" t="s">
        <v>517</v>
      </c>
      <c r="H102" s="1277" t="s">
        <v>520</v>
      </c>
      <c r="I102" s="766" t="s">
        <v>537</v>
      </c>
      <c r="J102" s="756" t="s">
        <v>546</v>
      </c>
    </row>
    <row r="103" spans="2:10">
      <c r="B103" s="1283"/>
      <c r="C103" s="745" t="s">
        <v>539</v>
      </c>
      <c r="D103" s="745" t="s">
        <v>540</v>
      </c>
      <c r="E103" s="1284"/>
      <c r="F103" s="745" t="s">
        <v>541</v>
      </c>
      <c r="G103" s="1280"/>
      <c r="H103" s="1278"/>
      <c r="I103" s="767"/>
      <c r="J103" s="757" t="s">
        <v>547</v>
      </c>
    </row>
    <row r="104" spans="2:10" ht="22.5">
      <c r="B104" s="1283"/>
      <c r="C104" s="759"/>
      <c r="D104" s="745" t="s">
        <v>548</v>
      </c>
      <c r="E104" s="1284"/>
      <c r="F104" s="759"/>
      <c r="G104" s="1279" t="s">
        <v>521</v>
      </c>
      <c r="H104" s="1277" t="s">
        <v>520</v>
      </c>
      <c r="I104" s="766" t="s">
        <v>537</v>
      </c>
      <c r="J104" s="756" t="s">
        <v>546</v>
      </c>
    </row>
    <row r="105" spans="2:10">
      <c r="B105" s="1276"/>
      <c r="C105" s="760"/>
      <c r="D105" s="760"/>
      <c r="E105" s="1278"/>
      <c r="F105" s="760"/>
      <c r="G105" s="1280"/>
      <c r="H105" s="1278"/>
      <c r="I105" s="767"/>
      <c r="J105" s="757" t="s">
        <v>549</v>
      </c>
    </row>
    <row r="106" spans="2:10">
      <c r="B106" s="1275" t="s">
        <v>533</v>
      </c>
      <c r="C106" s="1275" t="s">
        <v>550</v>
      </c>
      <c r="D106" s="743" t="s">
        <v>535</v>
      </c>
      <c r="E106" s="1277" t="s">
        <v>487</v>
      </c>
      <c r="F106" s="743" t="s">
        <v>525</v>
      </c>
      <c r="G106" s="1279" t="s">
        <v>517</v>
      </c>
      <c r="H106" s="1277" t="s">
        <v>520</v>
      </c>
      <c r="I106" s="766" t="s">
        <v>537</v>
      </c>
      <c r="J106" s="761" t="s">
        <v>538</v>
      </c>
    </row>
    <row r="107" spans="2:10">
      <c r="B107" s="1283"/>
      <c r="C107" s="1283"/>
      <c r="D107" s="745" t="s">
        <v>540</v>
      </c>
      <c r="E107" s="1284"/>
      <c r="F107" s="745" t="s">
        <v>541</v>
      </c>
      <c r="G107" s="1280"/>
      <c r="H107" s="1278"/>
      <c r="I107" s="767"/>
      <c r="J107" s="757" t="s">
        <v>551</v>
      </c>
    </row>
    <row r="108" spans="2:10">
      <c r="B108" s="1283"/>
      <c r="C108" s="1283"/>
      <c r="D108" s="745" t="s">
        <v>543</v>
      </c>
      <c r="E108" s="1284"/>
      <c r="F108" s="758"/>
      <c r="G108" s="1279" t="s">
        <v>521</v>
      </c>
      <c r="H108" s="1277" t="s">
        <v>520</v>
      </c>
      <c r="I108" s="766" t="s">
        <v>537</v>
      </c>
      <c r="J108" s="761" t="s">
        <v>538</v>
      </c>
    </row>
    <row r="109" spans="2:10" ht="22.5">
      <c r="B109" s="1276"/>
      <c r="C109" s="1276"/>
      <c r="D109" s="744" t="s">
        <v>544</v>
      </c>
      <c r="E109" s="1278"/>
      <c r="F109" s="762"/>
      <c r="G109" s="1280"/>
      <c r="H109" s="1278"/>
      <c r="I109" s="767"/>
      <c r="J109" s="763" t="s">
        <v>552</v>
      </c>
    </row>
    <row r="110" spans="2:10" ht="22.5">
      <c r="B110" s="1275" t="s">
        <v>533</v>
      </c>
      <c r="C110" s="1275" t="s">
        <v>550</v>
      </c>
      <c r="D110" s="743" t="s">
        <v>535</v>
      </c>
      <c r="E110" s="1277" t="s">
        <v>487</v>
      </c>
      <c r="F110" s="743" t="s">
        <v>525</v>
      </c>
      <c r="G110" s="1279" t="s">
        <v>517</v>
      </c>
      <c r="H110" s="1277" t="s">
        <v>520</v>
      </c>
      <c r="I110" s="766" t="s">
        <v>537</v>
      </c>
      <c r="J110" s="756" t="s">
        <v>553</v>
      </c>
    </row>
    <row r="111" spans="2:10">
      <c r="B111" s="1283"/>
      <c r="C111" s="1283"/>
      <c r="D111" s="745" t="s">
        <v>540</v>
      </c>
      <c r="E111" s="1284"/>
      <c r="F111" s="745" t="s">
        <v>541</v>
      </c>
      <c r="G111" s="1280"/>
      <c r="H111" s="1278"/>
      <c r="I111" s="767"/>
      <c r="J111" s="757" t="s">
        <v>554</v>
      </c>
    </row>
    <row r="112" spans="2:10" ht="22.5">
      <c r="B112" s="1283"/>
      <c r="C112" s="1283"/>
      <c r="D112" s="745" t="s">
        <v>548</v>
      </c>
      <c r="E112" s="1284"/>
      <c r="F112" s="759"/>
      <c r="G112" s="1279" t="s">
        <v>521</v>
      </c>
      <c r="H112" s="1277" t="s">
        <v>520</v>
      </c>
      <c r="I112" s="766" t="s">
        <v>537</v>
      </c>
      <c r="J112" s="756" t="s">
        <v>553</v>
      </c>
    </row>
    <row r="113" spans="2:10">
      <c r="B113" s="1276"/>
      <c r="C113" s="1276"/>
      <c r="D113" s="760"/>
      <c r="E113" s="1278"/>
      <c r="F113" s="760"/>
      <c r="G113" s="1280"/>
      <c r="H113" s="1278"/>
      <c r="I113" s="767"/>
      <c r="J113" s="757" t="s">
        <v>555</v>
      </c>
    </row>
  </sheetData>
  <mergeCells count="71">
    <mergeCell ref="G108:G109"/>
    <mergeCell ref="H108:H109"/>
    <mergeCell ref="B110:B113"/>
    <mergeCell ref="C110:C113"/>
    <mergeCell ref="E110:E113"/>
    <mergeCell ref="G110:G111"/>
    <mergeCell ref="H110:H111"/>
    <mergeCell ref="G112:G113"/>
    <mergeCell ref="H112:H113"/>
    <mergeCell ref="B106:B109"/>
    <mergeCell ref="C106:C109"/>
    <mergeCell ref="E106:E109"/>
    <mergeCell ref="G106:G107"/>
    <mergeCell ref="H106:H107"/>
    <mergeCell ref="B102:B105"/>
    <mergeCell ref="E102:E105"/>
    <mergeCell ref="G102:G103"/>
    <mergeCell ref="H102:H103"/>
    <mergeCell ref="G104:G105"/>
    <mergeCell ref="H104:H105"/>
    <mergeCell ref="B98:B101"/>
    <mergeCell ref="E98:E101"/>
    <mergeCell ref="G98:G99"/>
    <mergeCell ref="H98:H99"/>
    <mergeCell ref="G100:G101"/>
    <mergeCell ref="H100:H101"/>
    <mergeCell ref="J92:J93"/>
    <mergeCell ref="E94:E97"/>
    <mergeCell ref="G94:G95"/>
    <mergeCell ref="H94:H95"/>
    <mergeCell ref="G96:G97"/>
    <mergeCell ref="H96:H97"/>
    <mergeCell ref="B92:B93"/>
    <mergeCell ref="C92:C93"/>
    <mergeCell ref="E92:E93"/>
    <mergeCell ref="G92:G93"/>
    <mergeCell ref="H92:H93"/>
    <mergeCell ref="G29:G30"/>
    <mergeCell ref="H29:H30"/>
    <mergeCell ref="C29:C30"/>
    <mergeCell ref="B29:B30"/>
    <mergeCell ref="D29:D30"/>
    <mergeCell ref="F29:F30"/>
    <mergeCell ref="B19:B20"/>
    <mergeCell ref="C19:C20"/>
    <mergeCell ref="D19:D20"/>
    <mergeCell ref="E19:E20"/>
    <mergeCell ref="B21:B24"/>
    <mergeCell ref="C13:C15"/>
    <mergeCell ref="D13:D15"/>
    <mergeCell ref="E13:E15"/>
    <mergeCell ref="B16:B18"/>
    <mergeCell ref="C16:C18"/>
    <mergeCell ref="D16:D18"/>
    <mergeCell ref="E16:E18"/>
    <mergeCell ref="B2:J2"/>
    <mergeCell ref="B38:J38"/>
    <mergeCell ref="B7:B8"/>
    <mergeCell ref="C7:C8"/>
    <mergeCell ref="D7:D8"/>
    <mergeCell ref="F7:F8"/>
    <mergeCell ref="G7:G8"/>
    <mergeCell ref="B9:B10"/>
    <mergeCell ref="C9:C10"/>
    <mergeCell ref="D9:D10"/>
    <mergeCell ref="E9:E10"/>
    <mergeCell ref="B11:B12"/>
    <mergeCell ref="C11:C12"/>
    <mergeCell ref="D11:D12"/>
    <mergeCell ref="E11:E12"/>
    <mergeCell ref="B13:B15"/>
  </mergeCells>
  <phoneticPr fontId="4" type="noConversion"/>
  <printOptions horizontalCentered="1" verticalCentered="1"/>
  <pageMargins left="0.75" right="0.75" top="1" bottom="1" header="0" footer="0"/>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B1:Z33"/>
  <sheetViews>
    <sheetView topLeftCell="A2" zoomScale="60" zoomScaleNormal="60" workbookViewId="0">
      <selection activeCell="E12" sqref="E12"/>
    </sheetView>
  </sheetViews>
  <sheetFormatPr baseColWidth="10" defaultColWidth="11.42578125" defaultRowHeight="14.25"/>
  <cols>
    <col min="1" max="1" width="11.42578125" style="8"/>
    <col min="2" max="2" width="24" style="8" customWidth="1"/>
    <col min="3" max="3" width="57.7109375" style="8" bestFit="1" customWidth="1"/>
    <col min="4" max="4" width="9.5703125" style="8" bestFit="1" customWidth="1"/>
    <col min="5" max="5" width="6.140625" style="8" bestFit="1" customWidth="1"/>
    <col min="6" max="8" width="6" style="8" bestFit="1" customWidth="1"/>
    <col min="9" max="9" width="6.140625" style="8" bestFit="1" customWidth="1"/>
    <col min="10" max="10" width="11.42578125" style="8"/>
    <col min="11" max="11" width="16.140625" style="8" customWidth="1"/>
    <col min="12" max="12" width="15.42578125" style="8" customWidth="1"/>
    <col min="13" max="13" width="11.42578125" style="8"/>
    <col min="14" max="14" width="8.85546875" style="8" customWidth="1"/>
    <col min="15" max="15" width="14.140625" style="8" bestFit="1" customWidth="1"/>
    <col min="16" max="16" width="8.5703125" style="8" bestFit="1" customWidth="1"/>
    <col min="17" max="17" width="11.42578125" style="8"/>
    <col min="18" max="18" width="5.5703125" style="8" bestFit="1" customWidth="1"/>
    <col min="19" max="19" width="1.5703125" style="8" bestFit="1" customWidth="1"/>
    <col min="20" max="16384" width="11.42578125" style="8"/>
  </cols>
  <sheetData>
    <row r="1" spans="2:26" ht="15">
      <c r="B1" s="9" t="s">
        <v>156</v>
      </c>
    </row>
    <row r="3" spans="2:26" ht="14.25" customHeight="1">
      <c r="B3" s="10" t="s">
        <v>129</v>
      </c>
      <c r="C3" s="10" t="s">
        <v>49</v>
      </c>
      <c r="D3" s="10" t="s">
        <v>130</v>
      </c>
      <c r="E3" s="11" t="s">
        <v>157</v>
      </c>
      <c r="F3" s="11" t="s">
        <v>158</v>
      </c>
      <c r="G3" s="11" t="s">
        <v>159</v>
      </c>
      <c r="H3" s="11" t="s">
        <v>160</v>
      </c>
      <c r="I3" s="11" t="s">
        <v>140</v>
      </c>
    </row>
    <row r="4" spans="2:26">
      <c r="B4" s="13" t="s">
        <v>90</v>
      </c>
      <c r="C4" s="14" t="s">
        <v>161</v>
      </c>
      <c r="D4" s="13" t="s">
        <v>131</v>
      </c>
      <c r="E4" s="15">
        <v>0.45</v>
      </c>
      <c r="F4" s="15">
        <v>0.46</v>
      </c>
      <c r="G4" s="15">
        <v>0.05</v>
      </c>
      <c r="H4" s="15">
        <v>0.04</v>
      </c>
      <c r="I4" s="16">
        <v>1</v>
      </c>
      <c r="O4" s="17"/>
    </row>
    <row r="5" spans="2:26">
      <c r="B5" s="18"/>
      <c r="C5" s="19" t="s">
        <v>162</v>
      </c>
      <c r="D5" s="18"/>
      <c r="O5" s="17"/>
    </row>
    <row r="6" spans="2:26">
      <c r="B6" s="21" t="s">
        <v>66</v>
      </c>
      <c r="C6" s="22" t="s">
        <v>163</v>
      </c>
      <c r="D6" s="21" t="s">
        <v>132</v>
      </c>
      <c r="E6" s="20">
        <v>0.28000000000000003</v>
      </c>
      <c r="F6" s="20">
        <v>0.51</v>
      </c>
      <c r="G6" s="20">
        <v>0.16</v>
      </c>
      <c r="H6" s="20">
        <v>0.05</v>
      </c>
      <c r="I6" s="16">
        <v>1</v>
      </c>
      <c r="O6" s="17"/>
    </row>
    <row r="7" spans="2:26">
      <c r="B7" s="21" t="s">
        <v>36</v>
      </c>
      <c r="C7" s="22" t="s">
        <v>164</v>
      </c>
      <c r="D7" s="21" t="s">
        <v>133</v>
      </c>
      <c r="E7" s="23">
        <v>0.21</v>
      </c>
      <c r="F7" s="23">
        <v>0.79</v>
      </c>
      <c r="G7" s="23">
        <v>0</v>
      </c>
      <c r="H7" s="23">
        <v>0</v>
      </c>
      <c r="I7" s="16">
        <v>1</v>
      </c>
      <c r="O7" s="17"/>
    </row>
    <row r="8" spans="2:26">
      <c r="B8" s="21" t="s">
        <v>36</v>
      </c>
      <c r="C8" s="24" t="s">
        <v>137</v>
      </c>
      <c r="D8" s="13" t="s">
        <v>134</v>
      </c>
      <c r="E8" s="23">
        <v>0.38</v>
      </c>
      <c r="F8" s="23">
        <v>0.41</v>
      </c>
      <c r="G8" s="23">
        <v>0.21</v>
      </c>
      <c r="H8" s="23">
        <v>0</v>
      </c>
      <c r="I8" s="16">
        <v>1</v>
      </c>
      <c r="O8" s="17"/>
      <c r="P8" s="17"/>
      <c r="Q8" s="17"/>
      <c r="R8" s="17"/>
      <c r="S8" s="17"/>
      <c r="T8" s="17"/>
      <c r="U8" s="17"/>
      <c r="V8" s="17"/>
      <c r="W8" s="17"/>
      <c r="X8" s="17"/>
      <c r="Y8" s="17"/>
      <c r="Z8" s="17"/>
    </row>
    <row r="9" spans="2:26">
      <c r="B9" s="25" t="s">
        <v>139</v>
      </c>
      <c r="C9" s="26" t="s">
        <v>138</v>
      </c>
      <c r="D9" s="25" t="s">
        <v>135</v>
      </c>
      <c r="E9" s="15">
        <v>1</v>
      </c>
      <c r="F9" s="23">
        <v>0</v>
      </c>
      <c r="G9" s="23">
        <v>0</v>
      </c>
      <c r="H9" s="23">
        <v>0</v>
      </c>
      <c r="I9" s="16">
        <v>1</v>
      </c>
      <c r="O9" s="17"/>
      <c r="P9" s="17"/>
      <c r="Q9" s="17"/>
      <c r="R9" s="17"/>
      <c r="S9" s="17"/>
      <c r="T9" s="17"/>
      <c r="U9" s="17"/>
      <c r="V9" s="17"/>
      <c r="W9" s="17"/>
      <c r="X9" s="17"/>
      <c r="Y9" s="17"/>
      <c r="Z9" s="17"/>
    </row>
    <row r="10" spans="2:26">
      <c r="O10" s="17"/>
      <c r="P10" s="17"/>
      <c r="Q10" s="17"/>
      <c r="R10" s="17"/>
      <c r="S10" s="17"/>
      <c r="T10" s="17"/>
      <c r="U10" s="17"/>
      <c r="V10" s="17"/>
      <c r="W10" s="17"/>
      <c r="X10" s="17"/>
      <c r="Y10" s="17"/>
      <c r="Z10" s="17"/>
    </row>
    <row r="11" spans="2:26" ht="15">
      <c r="B11" s="27" t="s">
        <v>129</v>
      </c>
      <c r="C11" s="12" t="s">
        <v>49</v>
      </c>
      <c r="D11" s="28" t="s">
        <v>130</v>
      </c>
      <c r="E11" s="11" t="s">
        <v>157</v>
      </c>
      <c r="F11" s="11" t="s">
        <v>158</v>
      </c>
      <c r="G11" s="11" t="s">
        <v>159</v>
      </c>
      <c r="H11" s="11" t="s">
        <v>160</v>
      </c>
      <c r="I11" s="11" t="s">
        <v>140</v>
      </c>
      <c r="O11" s="17"/>
      <c r="P11" s="17"/>
      <c r="Q11" s="17"/>
      <c r="R11" s="17"/>
      <c r="S11" s="17"/>
      <c r="T11" s="17"/>
      <c r="U11" s="17"/>
      <c r="V11" s="17"/>
      <c r="W11" s="17"/>
      <c r="X11" s="17"/>
      <c r="Y11" s="17"/>
      <c r="Z11" s="17"/>
    </row>
    <row r="12" spans="2:26">
      <c r="B12" s="29" t="s">
        <v>90</v>
      </c>
      <c r="C12" s="30" t="s">
        <v>153</v>
      </c>
      <c r="D12" s="31" t="s">
        <v>136</v>
      </c>
      <c r="E12" s="15">
        <v>0.46</v>
      </c>
      <c r="F12" s="15">
        <v>0.45</v>
      </c>
      <c r="G12" s="15">
        <v>0.04</v>
      </c>
      <c r="H12" s="15">
        <v>0.05</v>
      </c>
      <c r="I12" s="8">
        <v>1</v>
      </c>
      <c r="J12" s="16"/>
      <c r="O12" s="17"/>
      <c r="P12" s="17"/>
      <c r="Q12" s="17"/>
      <c r="R12" s="17"/>
      <c r="S12" s="17"/>
      <c r="T12" s="17"/>
      <c r="U12" s="17"/>
      <c r="V12" s="17"/>
      <c r="W12" s="17"/>
      <c r="X12" s="17"/>
      <c r="Y12" s="17"/>
      <c r="Z12" s="17"/>
    </row>
    <row r="13" spans="2:26">
      <c r="B13" s="32"/>
      <c r="C13" s="33" t="s">
        <v>154</v>
      </c>
      <c r="D13" s="18"/>
      <c r="E13" s="20"/>
      <c r="F13" s="20"/>
      <c r="G13" s="20"/>
      <c r="H13" s="20"/>
      <c r="I13" s="20"/>
      <c r="O13" s="17"/>
      <c r="P13" s="17"/>
      <c r="Q13" s="17"/>
    </row>
    <row r="14" spans="2:26">
      <c r="O14" s="17"/>
      <c r="P14" s="17"/>
      <c r="Q14" s="17"/>
    </row>
    <row r="15" spans="2:26">
      <c r="O15" s="17"/>
      <c r="P15" s="17"/>
      <c r="Q15" s="17"/>
    </row>
    <row r="16" spans="2:26">
      <c r="J16" s="16"/>
      <c r="K16" s="16"/>
    </row>
    <row r="17" spans="2:10" ht="15">
      <c r="B17" s="9" t="s">
        <v>144</v>
      </c>
    </row>
    <row r="19" spans="2:10" ht="15">
      <c r="B19" s="28" t="s">
        <v>129</v>
      </c>
      <c r="C19" s="28" t="s">
        <v>49</v>
      </c>
      <c r="D19" s="28" t="s">
        <v>141</v>
      </c>
      <c r="E19" s="11" t="s">
        <v>165</v>
      </c>
      <c r="F19" s="11" t="s">
        <v>166</v>
      </c>
      <c r="G19" s="11" t="s">
        <v>167</v>
      </c>
      <c r="H19" s="11" t="s">
        <v>168</v>
      </c>
      <c r="I19" s="11" t="s">
        <v>140</v>
      </c>
    </row>
    <row r="20" spans="2:10">
      <c r="B20" s="34" t="s">
        <v>90</v>
      </c>
      <c r="C20" s="14" t="s">
        <v>161</v>
      </c>
      <c r="D20" s="34" t="s">
        <v>142</v>
      </c>
      <c r="E20" s="35">
        <v>0.91</v>
      </c>
      <c r="F20" s="35">
        <v>0.09</v>
      </c>
      <c r="G20" s="35">
        <v>0</v>
      </c>
      <c r="H20" s="35">
        <v>0</v>
      </c>
      <c r="I20" s="15">
        <v>1</v>
      </c>
    </row>
    <row r="21" spans="2:10">
      <c r="B21" s="18"/>
      <c r="C21" s="19" t="s">
        <v>162</v>
      </c>
      <c r="D21" s="18"/>
    </row>
    <row r="22" spans="2:10">
      <c r="B22" s="34" t="s">
        <v>169</v>
      </c>
      <c r="C22" s="14" t="s">
        <v>170</v>
      </c>
      <c r="D22" s="34" t="s">
        <v>143</v>
      </c>
      <c r="E22" s="20">
        <v>0.92</v>
      </c>
      <c r="F22" s="20">
        <v>0.08</v>
      </c>
      <c r="G22" s="20">
        <v>0</v>
      </c>
      <c r="H22" s="20">
        <v>0</v>
      </c>
      <c r="I22" s="20">
        <v>1</v>
      </c>
    </row>
    <row r="23" spans="2:10">
      <c r="B23" s="18"/>
      <c r="C23" s="19" t="s">
        <v>171</v>
      </c>
      <c r="D23" s="18"/>
      <c r="E23" s="20"/>
      <c r="F23" s="20"/>
      <c r="G23" s="20"/>
      <c r="H23" s="20"/>
      <c r="I23" s="20"/>
    </row>
    <row r="24" spans="2:10">
      <c r="J24" s="16"/>
    </row>
    <row r="25" spans="2:10">
      <c r="J25" s="16"/>
    </row>
    <row r="26" spans="2:10">
      <c r="J26" s="16"/>
    </row>
    <row r="27" spans="2:10">
      <c r="J27" s="16"/>
    </row>
    <row r="29" spans="2:10" ht="15">
      <c r="B29" s="28" t="s">
        <v>72</v>
      </c>
      <c r="C29" s="28" t="s">
        <v>172</v>
      </c>
    </row>
    <row r="30" spans="2:10" ht="18.75">
      <c r="B30" s="6" t="s">
        <v>145</v>
      </c>
      <c r="C30" s="7">
        <v>3.82</v>
      </c>
      <c r="D30" s="8" t="s">
        <v>556</v>
      </c>
    </row>
    <row r="31" spans="2:10" ht="18.75">
      <c r="B31" s="6" t="s">
        <v>146</v>
      </c>
      <c r="C31" s="7">
        <v>134.24821700000001</v>
      </c>
    </row>
    <row r="32" spans="2:10" ht="18.75">
      <c r="B32" s="6" t="s">
        <v>147</v>
      </c>
      <c r="C32" s="36">
        <v>400.08</v>
      </c>
    </row>
    <row r="33" spans="2:3" ht="18.75">
      <c r="B33" s="6" t="s">
        <v>173</v>
      </c>
      <c r="C33" s="36">
        <v>2704.99</v>
      </c>
    </row>
  </sheetData>
  <phoneticPr fontId="5" type="noConversion"/>
  <pageMargins left="0.75" right="0.75" top="1" bottom="1" header="0" footer="0"/>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U259"/>
  <sheetViews>
    <sheetView zoomScale="60" zoomScaleNormal="60" workbookViewId="0">
      <selection activeCell="B3" sqref="B3:H3"/>
    </sheetView>
  </sheetViews>
  <sheetFormatPr baseColWidth="10" defaultRowHeight="12.75"/>
  <cols>
    <col min="2" max="2" width="45.85546875" customWidth="1"/>
    <col min="4" max="4" width="44.7109375" bestFit="1" customWidth="1"/>
  </cols>
  <sheetData>
    <row r="2" spans="1:18" ht="18.75">
      <c r="B2" s="243" t="s">
        <v>750</v>
      </c>
      <c r="Q2" s="1" t="s">
        <v>394</v>
      </c>
    </row>
    <row r="3" spans="1:18" ht="18.75">
      <c r="B3" s="1296" t="s">
        <v>284</v>
      </c>
      <c r="C3" s="1296"/>
      <c r="D3" s="1296"/>
      <c r="E3" s="1296"/>
      <c r="F3" s="1296"/>
      <c r="G3" s="1296"/>
      <c r="H3" s="1296"/>
    </row>
    <row r="4" spans="1:18">
      <c r="B4" s="74"/>
      <c r="C4" s="74"/>
      <c r="D4" s="74"/>
    </row>
    <row r="5" spans="1:18">
      <c r="B5" s="75"/>
      <c r="C5" s="76"/>
      <c r="D5" s="77" t="s">
        <v>49</v>
      </c>
      <c r="E5" s="78" t="s">
        <v>285</v>
      </c>
      <c r="F5" s="78"/>
      <c r="G5" s="79"/>
      <c r="H5" s="80"/>
    </row>
    <row r="6" spans="1:18" ht="22.5">
      <c r="B6" s="81" t="s">
        <v>129</v>
      </c>
      <c r="C6" s="82" t="s">
        <v>3</v>
      </c>
      <c r="D6" s="82" t="s">
        <v>286</v>
      </c>
      <c r="E6" s="83" t="s">
        <v>215</v>
      </c>
      <c r="F6" s="83" t="s">
        <v>227</v>
      </c>
      <c r="G6" s="83" t="s">
        <v>411</v>
      </c>
      <c r="H6" s="83" t="s">
        <v>218</v>
      </c>
    </row>
    <row r="7" spans="1:18">
      <c r="A7" s="272"/>
      <c r="B7" s="84"/>
      <c r="C7" s="85" t="s">
        <v>287</v>
      </c>
      <c r="D7" s="86" t="s">
        <v>288</v>
      </c>
      <c r="E7" s="664">
        <v>7.35</v>
      </c>
      <c r="F7" s="664">
        <v>6.23</v>
      </c>
      <c r="G7" s="664">
        <v>6.19</v>
      </c>
      <c r="H7" s="664">
        <v>6.46</v>
      </c>
      <c r="J7" s="270"/>
      <c r="K7" s="270">
        <f>+ROUND(E7,2)</f>
        <v>7.35</v>
      </c>
      <c r="L7" s="270">
        <f t="shared" ref="L7:N7" si="0">+ROUND(F7,2)</f>
        <v>6.23</v>
      </c>
      <c r="M7" s="270">
        <f t="shared" si="0"/>
        <v>6.19</v>
      </c>
      <c r="N7" s="270">
        <f t="shared" si="0"/>
        <v>6.46</v>
      </c>
      <c r="O7" s="270"/>
      <c r="P7" s="270"/>
      <c r="Q7" s="270"/>
      <c r="R7" s="270"/>
    </row>
    <row r="8" spans="1:18">
      <c r="A8" s="272"/>
      <c r="B8" s="88"/>
      <c r="C8" s="89"/>
      <c r="D8" s="90" t="s">
        <v>289</v>
      </c>
      <c r="E8" s="664">
        <v>10.08</v>
      </c>
      <c r="F8" s="664">
        <v>8.6</v>
      </c>
      <c r="G8" s="664">
        <v>8.5500000000000007</v>
      </c>
      <c r="H8" s="664">
        <v>8.99</v>
      </c>
      <c r="J8" s="270"/>
      <c r="K8" s="270">
        <f t="shared" ref="K8:K14" si="1">+ROUND(E8,2)</f>
        <v>10.08</v>
      </c>
      <c r="L8" s="270">
        <f t="shared" ref="L8:L36" si="2">+ROUND(F8,2)</f>
        <v>8.6</v>
      </c>
      <c r="M8" s="270">
        <f t="shared" ref="M8:M36" si="3">+ROUND(G8,2)</f>
        <v>8.5500000000000007</v>
      </c>
      <c r="N8" s="270">
        <f t="shared" ref="N8:N36" si="4">+ROUND(H8,2)</f>
        <v>8.99</v>
      </c>
      <c r="O8" s="270"/>
      <c r="P8" s="270"/>
      <c r="Q8" s="270"/>
      <c r="R8" s="270"/>
    </row>
    <row r="9" spans="1:18">
      <c r="A9" s="272"/>
      <c r="B9" s="88" t="s">
        <v>290</v>
      </c>
      <c r="C9" s="89"/>
      <c r="D9" s="90" t="s">
        <v>291</v>
      </c>
      <c r="E9" s="664">
        <v>11.06</v>
      </c>
      <c r="F9" s="664">
        <v>9.4700000000000006</v>
      </c>
      <c r="G9" s="664">
        <v>9.41</v>
      </c>
      <c r="H9" s="664">
        <v>9.9499999999999993</v>
      </c>
      <c r="J9" s="270"/>
      <c r="K9" s="270">
        <f t="shared" si="1"/>
        <v>11.06</v>
      </c>
      <c r="L9" s="270">
        <f t="shared" si="2"/>
        <v>9.4700000000000006</v>
      </c>
      <c r="M9" s="270">
        <f t="shared" si="3"/>
        <v>9.41</v>
      </c>
      <c r="N9" s="270">
        <f t="shared" si="4"/>
        <v>9.9499999999999993</v>
      </c>
      <c r="O9" s="270"/>
      <c r="P9" s="270"/>
      <c r="Q9" s="270"/>
      <c r="R9" s="270"/>
    </row>
    <row r="10" spans="1:18">
      <c r="A10" s="272"/>
      <c r="B10" s="88" t="s">
        <v>292</v>
      </c>
      <c r="C10" s="89"/>
      <c r="D10" s="90" t="s">
        <v>293</v>
      </c>
      <c r="E10" s="664">
        <v>29.34</v>
      </c>
      <c r="F10" s="664">
        <v>29.77</v>
      </c>
      <c r="G10" s="664">
        <v>29.75</v>
      </c>
      <c r="H10" s="664">
        <v>29.13</v>
      </c>
      <c r="J10" s="270"/>
      <c r="K10" s="270">
        <f t="shared" si="1"/>
        <v>29.34</v>
      </c>
      <c r="L10" s="270">
        <f t="shared" si="2"/>
        <v>29.77</v>
      </c>
      <c r="M10" s="270">
        <f t="shared" si="3"/>
        <v>29.75</v>
      </c>
      <c r="N10" s="270">
        <f t="shared" si="4"/>
        <v>29.13</v>
      </c>
      <c r="O10" s="270"/>
      <c r="P10" s="270"/>
      <c r="Q10" s="270"/>
      <c r="R10" s="270"/>
    </row>
    <row r="11" spans="1:18">
      <c r="A11" s="272"/>
      <c r="B11" s="88" t="s">
        <v>412</v>
      </c>
      <c r="C11" s="91" t="s">
        <v>295</v>
      </c>
      <c r="D11" s="90" t="s">
        <v>288</v>
      </c>
      <c r="E11" s="665">
        <v>9.77</v>
      </c>
      <c r="F11" s="665">
        <v>8.65</v>
      </c>
      <c r="G11" s="665">
        <v>8.6</v>
      </c>
      <c r="H11" s="665">
        <v>8.7200000000000006</v>
      </c>
      <c r="J11" s="270"/>
      <c r="K11" s="270">
        <f t="shared" si="1"/>
        <v>9.77</v>
      </c>
      <c r="L11" s="270">
        <f t="shared" si="2"/>
        <v>8.65</v>
      </c>
      <c r="M11" s="270">
        <f t="shared" si="3"/>
        <v>8.6</v>
      </c>
      <c r="N11" s="270">
        <f t="shared" si="4"/>
        <v>8.7200000000000006</v>
      </c>
      <c r="O11" s="270"/>
      <c r="P11" s="270"/>
      <c r="Q11" s="270"/>
      <c r="R11" s="270"/>
    </row>
    <row r="12" spans="1:18">
      <c r="A12" s="272"/>
      <c r="B12" s="92"/>
      <c r="C12" s="89"/>
      <c r="D12" s="90" t="s">
        <v>289</v>
      </c>
      <c r="E12" s="665">
        <v>12.36</v>
      </c>
      <c r="F12" s="665">
        <v>10.78</v>
      </c>
      <c r="G12" s="665">
        <v>10.71</v>
      </c>
      <c r="H12" s="665">
        <v>11.08</v>
      </c>
      <c r="J12" s="270"/>
      <c r="K12" s="270">
        <f t="shared" si="1"/>
        <v>12.36</v>
      </c>
      <c r="L12" s="270">
        <f t="shared" si="2"/>
        <v>10.78</v>
      </c>
      <c r="M12" s="270">
        <f t="shared" si="3"/>
        <v>10.71</v>
      </c>
      <c r="N12" s="270">
        <f t="shared" si="4"/>
        <v>11.08</v>
      </c>
      <c r="O12" s="270"/>
      <c r="P12" s="270"/>
      <c r="Q12" s="270"/>
      <c r="R12" s="270"/>
    </row>
    <row r="13" spans="1:18">
      <c r="A13" s="272"/>
      <c r="B13" s="88"/>
      <c r="C13" s="89"/>
      <c r="D13" s="90" t="s">
        <v>291</v>
      </c>
      <c r="E13" s="665">
        <v>13.52</v>
      </c>
      <c r="F13" s="665">
        <v>11.95</v>
      </c>
      <c r="G13" s="665">
        <v>11.89</v>
      </c>
      <c r="H13" s="665">
        <v>12.22</v>
      </c>
      <c r="J13" s="270"/>
      <c r="K13" s="270">
        <f t="shared" si="1"/>
        <v>13.52</v>
      </c>
      <c r="L13" s="270">
        <f t="shared" si="2"/>
        <v>11.95</v>
      </c>
      <c r="M13" s="270">
        <f t="shared" si="3"/>
        <v>11.89</v>
      </c>
      <c r="N13" s="270">
        <f t="shared" si="4"/>
        <v>12.22</v>
      </c>
      <c r="O13" s="270"/>
      <c r="P13" s="270"/>
      <c r="Q13" s="270"/>
      <c r="R13" s="270"/>
    </row>
    <row r="14" spans="1:18">
      <c r="A14" s="272"/>
      <c r="B14" s="93"/>
      <c r="C14" s="94"/>
      <c r="D14" s="95" t="s">
        <v>293</v>
      </c>
      <c r="E14" s="665">
        <v>35.57</v>
      </c>
      <c r="F14" s="665">
        <v>35.020000000000003</v>
      </c>
      <c r="G14" s="665">
        <v>35.020000000000003</v>
      </c>
      <c r="H14" s="665">
        <v>35.409999999999997</v>
      </c>
      <c r="J14" s="270"/>
      <c r="K14" s="270">
        <f t="shared" si="1"/>
        <v>35.57</v>
      </c>
      <c r="L14" s="270">
        <f t="shared" si="2"/>
        <v>35.020000000000003</v>
      </c>
      <c r="M14" s="270">
        <f t="shared" si="3"/>
        <v>35.020000000000003</v>
      </c>
      <c r="N14" s="270">
        <f t="shared" si="4"/>
        <v>35.409999999999997</v>
      </c>
      <c r="O14" s="270"/>
      <c r="P14" s="270"/>
      <c r="Q14" s="270"/>
      <c r="R14" s="270"/>
    </row>
    <row r="15" spans="1:18">
      <c r="K15" s="270"/>
      <c r="L15" s="270"/>
      <c r="M15" s="270"/>
      <c r="N15" s="270"/>
    </row>
    <row r="16" spans="1:18">
      <c r="A16" s="272"/>
      <c r="B16" s="96"/>
      <c r="C16" s="97"/>
      <c r="D16" s="97" t="s">
        <v>49</v>
      </c>
      <c r="E16" s="98" t="s">
        <v>285</v>
      </c>
      <c r="F16" s="99"/>
      <c r="G16" s="99"/>
      <c r="H16" s="100"/>
      <c r="K16" s="270"/>
      <c r="L16" s="270"/>
      <c r="M16" s="270"/>
      <c r="N16" s="270"/>
    </row>
    <row r="17" spans="1:14" ht="25.5" customHeight="1">
      <c r="A17" s="272"/>
      <c r="B17" s="101" t="s">
        <v>129</v>
      </c>
      <c r="C17" s="101" t="s">
        <v>3</v>
      </c>
      <c r="D17" s="101" t="s">
        <v>286</v>
      </c>
      <c r="E17" s="102" t="s">
        <v>219</v>
      </c>
      <c r="F17" s="102" t="s">
        <v>230</v>
      </c>
      <c r="G17" s="102" t="s">
        <v>221</v>
      </c>
      <c r="H17" s="102" t="s">
        <v>232</v>
      </c>
      <c r="K17" s="270"/>
      <c r="L17" s="270"/>
      <c r="M17" s="270"/>
      <c r="N17" s="270"/>
    </row>
    <row r="18" spans="1:14">
      <c r="A18" s="272"/>
      <c r="B18" s="103"/>
      <c r="C18" s="104" t="s">
        <v>287</v>
      </c>
      <c r="D18" s="105" t="s">
        <v>288</v>
      </c>
      <c r="E18" s="665">
        <v>7.75</v>
      </c>
      <c r="F18" s="665">
        <v>8.02</v>
      </c>
      <c r="G18" s="665">
        <v>8.2899999999999991</v>
      </c>
      <c r="H18" s="665">
        <v>7.37</v>
      </c>
      <c r="J18" s="87"/>
      <c r="K18" s="270">
        <f t="shared" ref="K18:K21" si="5">+ROUND(E18,2)</f>
        <v>7.75</v>
      </c>
      <c r="L18" s="270">
        <f t="shared" si="2"/>
        <v>8.02</v>
      </c>
      <c r="M18" s="270">
        <f t="shared" si="3"/>
        <v>8.2899999999999991</v>
      </c>
      <c r="N18" s="270">
        <f t="shared" si="4"/>
        <v>7.37</v>
      </c>
    </row>
    <row r="19" spans="1:14">
      <c r="A19" s="272"/>
      <c r="B19" s="88"/>
      <c r="C19" s="89"/>
      <c r="D19" s="105" t="s">
        <v>289</v>
      </c>
      <c r="E19" s="665">
        <v>10.42</v>
      </c>
      <c r="F19" s="665">
        <v>10.88</v>
      </c>
      <c r="G19" s="665">
        <v>11.21</v>
      </c>
      <c r="H19" s="665">
        <v>9.9499999999999993</v>
      </c>
      <c r="J19" s="87"/>
      <c r="K19" s="270">
        <f t="shared" si="5"/>
        <v>10.42</v>
      </c>
      <c r="L19" s="270">
        <f t="shared" si="2"/>
        <v>10.88</v>
      </c>
      <c r="M19" s="270">
        <f t="shared" si="3"/>
        <v>11.21</v>
      </c>
      <c r="N19" s="270">
        <f t="shared" si="4"/>
        <v>9.9499999999999993</v>
      </c>
    </row>
    <row r="20" spans="1:14">
      <c r="A20" s="272"/>
      <c r="B20" s="88" t="s">
        <v>290</v>
      </c>
      <c r="C20" s="89"/>
      <c r="D20" s="105" t="s">
        <v>291</v>
      </c>
      <c r="E20" s="665">
        <v>11.36</v>
      </c>
      <c r="F20" s="665">
        <v>11.89</v>
      </c>
      <c r="G20" s="665">
        <v>12.22</v>
      </c>
      <c r="H20" s="665">
        <v>10.87</v>
      </c>
      <c r="J20" s="87"/>
      <c r="K20" s="270">
        <f t="shared" si="5"/>
        <v>11.36</v>
      </c>
      <c r="L20" s="270">
        <f t="shared" si="2"/>
        <v>11.89</v>
      </c>
      <c r="M20" s="270">
        <f t="shared" si="3"/>
        <v>12.22</v>
      </c>
      <c r="N20" s="270">
        <f t="shared" si="4"/>
        <v>10.87</v>
      </c>
    </row>
    <row r="21" spans="1:14">
      <c r="A21" s="272"/>
      <c r="B21" s="88" t="s">
        <v>292</v>
      </c>
      <c r="C21" s="89"/>
      <c r="D21" s="105" t="s">
        <v>293</v>
      </c>
      <c r="E21" s="665">
        <v>31.77</v>
      </c>
      <c r="F21" s="665">
        <v>29.49</v>
      </c>
      <c r="G21" s="665">
        <v>29.56</v>
      </c>
      <c r="H21" s="665">
        <v>31.82</v>
      </c>
      <c r="J21" s="87"/>
      <c r="K21" s="270">
        <f t="shared" si="5"/>
        <v>31.77</v>
      </c>
      <c r="L21" s="270">
        <f t="shared" si="2"/>
        <v>29.49</v>
      </c>
      <c r="M21" s="270">
        <f t="shared" si="3"/>
        <v>29.56</v>
      </c>
      <c r="N21" s="270">
        <f t="shared" si="4"/>
        <v>31.82</v>
      </c>
    </row>
    <row r="22" spans="1:14">
      <c r="A22" s="272"/>
      <c r="B22" s="88" t="s">
        <v>412</v>
      </c>
      <c r="C22" s="106" t="s">
        <v>295</v>
      </c>
      <c r="D22" s="105" t="s">
        <v>288</v>
      </c>
      <c r="E22" s="665">
        <v>10.29</v>
      </c>
      <c r="F22" s="665">
        <v>10.54</v>
      </c>
      <c r="G22" s="665">
        <v>10.86</v>
      </c>
      <c r="H22" s="665">
        <v>9.85</v>
      </c>
      <c r="J22" s="87"/>
      <c r="K22" s="270">
        <f t="shared" ref="K22:K48" si="6">+ROUND(E22,2)</f>
        <v>10.29</v>
      </c>
      <c r="L22" s="270">
        <f t="shared" si="2"/>
        <v>10.54</v>
      </c>
      <c r="M22" s="270">
        <f t="shared" si="3"/>
        <v>10.86</v>
      </c>
      <c r="N22" s="270">
        <f t="shared" si="4"/>
        <v>9.85</v>
      </c>
    </row>
    <row r="23" spans="1:14">
      <c r="A23" s="272"/>
      <c r="B23" s="88"/>
      <c r="C23" s="89"/>
      <c r="D23" s="105" t="s">
        <v>289</v>
      </c>
      <c r="E23" s="665">
        <v>12.62</v>
      </c>
      <c r="F23" s="665">
        <v>13.32</v>
      </c>
      <c r="G23" s="665">
        <v>13.71</v>
      </c>
      <c r="H23" s="665">
        <v>12.04</v>
      </c>
      <c r="J23" s="87"/>
      <c r="K23" s="270">
        <f t="shared" si="6"/>
        <v>12.62</v>
      </c>
      <c r="L23" s="270">
        <f t="shared" si="2"/>
        <v>13.32</v>
      </c>
      <c r="M23" s="270">
        <f t="shared" si="3"/>
        <v>13.71</v>
      </c>
      <c r="N23" s="270">
        <f t="shared" si="4"/>
        <v>12.04</v>
      </c>
    </row>
    <row r="24" spans="1:14">
      <c r="A24" s="272"/>
      <c r="B24" s="88"/>
      <c r="C24" s="89"/>
      <c r="D24" s="105" t="s">
        <v>291</v>
      </c>
      <c r="E24" s="665">
        <v>13.79</v>
      </c>
      <c r="F24" s="665">
        <v>14.49</v>
      </c>
      <c r="G24" s="665">
        <v>14.88</v>
      </c>
      <c r="H24" s="665">
        <v>13.2</v>
      </c>
      <c r="J24" s="87"/>
      <c r="K24" s="270">
        <f t="shared" si="6"/>
        <v>13.79</v>
      </c>
      <c r="L24" s="270">
        <f t="shared" si="2"/>
        <v>14.49</v>
      </c>
      <c r="M24" s="270">
        <f t="shared" si="3"/>
        <v>14.88</v>
      </c>
      <c r="N24" s="270">
        <f t="shared" si="4"/>
        <v>13.2</v>
      </c>
    </row>
    <row r="25" spans="1:14">
      <c r="A25" s="272"/>
      <c r="B25" s="93"/>
      <c r="C25" s="94"/>
      <c r="D25" s="107" t="s">
        <v>293</v>
      </c>
      <c r="E25" s="665">
        <v>38.17</v>
      </c>
      <c r="F25" s="665">
        <v>35.69</v>
      </c>
      <c r="G25" s="665">
        <v>35.74</v>
      </c>
      <c r="H25" s="665">
        <v>38.21</v>
      </c>
      <c r="J25" s="87"/>
      <c r="K25" s="270">
        <f t="shared" si="6"/>
        <v>38.17</v>
      </c>
      <c r="L25" s="270">
        <f t="shared" si="2"/>
        <v>35.69</v>
      </c>
      <c r="M25" s="270">
        <f t="shared" si="3"/>
        <v>35.74</v>
      </c>
      <c r="N25" s="270">
        <f t="shared" si="4"/>
        <v>38.21</v>
      </c>
    </row>
    <row r="26" spans="1:14">
      <c r="K26" s="270"/>
      <c r="L26" s="270"/>
      <c r="M26" s="270"/>
      <c r="N26" s="270"/>
    </row>
    <row r="27" spans="1:14">
      <c r="A27" s="272"/>
      <c r="B27" s="96"/>
      <c r="C27" s="97"/>
      <c r="D27" s="108" t="s">
        <v>49</v>
      </c>
      <c r="E27" s="98" t="s">
        <v>285</v>
      </c>
      <c r="F27" s="99"/>
      <c r="G27" s="99"/>
      <c r="H27" s="100"/>
      <c r="K27" s="270"/>
      <c r="L27" s="270"/>
      <c r="M27" s="270"/>
      <c r="N27" s="270"/>
    </row>
    <row r="28" spans="1:14" ht="22.5">
      <c r="A28" s="272"/>
      <c r="B28" s="101" t="s">
        <v>129</v>
      </c>
      <c r="C28" s="101" t="s">
        <v>3</v>
      </c>
      <c r="D28" s="101" t="s">
        <v>286</v>
      </c>
      <c r="E28" s="102" t="s">
        <v>222</v>
      </c>
      <c r="F28" s="102" t="s">
        <v>233</v>
      </c>
      <c r="G28" s="102" t="s">
        <v>223</v>
      </c>
      <c r="H28" s="102" t="s">
        <v>224</v>
      </c>
      <c r="K28" s="270"/>
      <c r="L28" s="270"/>
      <c r="M28" s="270"/>
      <c r="N28" s="270"/>
    </row>
    <row r="29" spans="1:14">
      <c r="A29" s="272"/>
      <c r="B29" s="103"/>
      <c r="C29" s="104" t="s">
        <v>287</v>
      </c>
      <c r="D29" s="105" t="s">
        <v>288</v>
      </c>
      <c r="E29" s="665">
        <v>8.83</v>
      </c>
      <c r="F29" s="665">
        <v>7</v>
      </c>
      <c r="G29" s="665">
        <v>6.53</v>
      </c>
      <c r="H29" s="665">
        <v>6.09</v>
      </c>
      <c r="J29" s="87"/>
      <c r="K29" s="270">
        <f t="shared" si="6"/>
        <v>8.83</v>
      </c>
      <c r="L29" s="270">
        <f t="shared" si="2"/>
        <v>7</v>
      </c>
      <c r="M29" s="270">
        <f t="shared" si="3"/>
        <v>6.53</v>
      </c>
      <c r="N29" s="270">
        <f t="shared" si="4"/>
        <v>6.09</v>
      </c>
    </row>
    <row r="30" spans="1:14">
      <c r="A30" s="272"/>
      <c r="B30" s="88"/>
      <c r="C30" s="89"/>
      <c r="D30" s="105" t="s">
        <v>289</v>
      </c>
      <c r="E30" s="665">
        <v>11.87</v>
      </c>
      <c r="F30" s="665">
        <v>9.64</v>
      </c>
      <c r="G30" s="665">
        <v>9.07</v>
      </c>
      <c r="H30" s="665">
        <v>8.5299999999999994</v>
      </c>
      <c r="J30" s="87"/>
      <c r="K30" s="270">
        <f t="shared" si="6"/>
        <v>11.87</v>
      </c>
      <c r="L30" s="270">
        <f t="shared" si="2"/>
        <v>9.64</v>
      </c>
      <c r="M30" s="270">
        <f t="shared" si="3"/>
        <v>9.07</v>
      </c>
      <c r="N30" s="270">
        <f t="shared" si="4"/>
        <v>8.5299999999999994</v>
      </c>
    </row>
    <row r="31" spans="1:14">
      <c r="A31" s="272"/>
      <c r="B31" s="88" t="s">
        <v>290</v>
      </c>
      <c r="C31" s="89"/>
      <c r="D31" s="105" t="s">
        <v>291</v>
      </c>
      <c r="E31" s="665">
        <v>12.9</v>
      </c>
      <c r="F31" s="665">
        <v>10.61</v>
      </c>
      <c r="G31" s="665">
        <v>10.029999999999999</v>
      </c>
      <c r="H31" s="665">
        <v>9.48</v>
      </c>
      <c r="J31" s="87"/>
      <c r="K31" s="270">
        <f t="shared" si="6"/>
        <v>12.9</v>
      </c>
      <c r="L31" s="270">
        <f t="shared" si="2"/>
        <v>10.61</v>
      </c>
      <c r="M31" s="270">
        <f t="shared" si="3"/>
        <v>10.029999999999999</v>
      </c>
      <c r="N31" s="270">
        <f t="shared" si="4"/>
        <v>9.48</v>
      </c>
    </row>
    <row r="32" spans="1:14">
      <c r="A32" s="272"/>
      <c r="B32" s="88" t="s">
        <v>292</v>
      </c>
      <c r="C32" s="89"/>
      <c r="D32" s="105" t="s">
        <v>293</v>
      </c>
      <c r="E32" s="665">
        <v>29.68</v>
      </c>
      <c r="F32" s="665">
        <v>29.25</v>
      </c>
      <c r="G32" s="665">
        <v>29.14</v>
      </c>
      <c r="H32" s="665">
        <v>29.04</v>
      </c>
      <c r="J32" s="87"/>
      <c r="K32" s="270">
        <f t="shared" si="6"/>
        <v>29.68</v>
      </c>
      <c r="L32" s="270">
        <f t="shared" si="2"/>
        <v>29.25</v>
      </c>
      <c r="M32" s="270">
        <f t="shared" si="3"/>
        <v>29.14</v>
      </c>
      <c r="N32" s="270">
        <f t="shared" si="4"/>
        <v>29.04</v>
      </c>
    </row>
    <row r="33" spans="1:14">
      <c r="A33" s="272"/>
      <c r="B33" s="88" t="s">
        <v>412</v>
      </c>
      <c r="C33" s="109" t="s">
        <v>295</v>
      </c>
      <c r="D33" s="105" t="s">
        <v>288</v>
      </c>
      <c r="E33" s="665">
        <v>11.49</v>
      </c>
      <c r="F33" s="665">
        <v>9.35</v>
      </c>
      <c r="G33" s="665">
        <v>8.8000000000000007</v>
      </c>
      <c r="H33" s="665">
        <v>8.2799999999999994</v>
      </c>
      <c r="J33" s="87"/>
      <c r="K33" s="270">
        <f t="shared" si="6"/>
        <v>11.49</v>
      </c>
      <c r="L33" s="270">
        <f t="shared" si="2"/>
        <v>9.35</v>
      </c>
      <c r="M33" s="270">
        <f t="shared" si="3"/>
        <v>8.8000000000000007</v>
      </c>
      <c r="N33" s="270">
        <f t="shared" si="4"/>
        <v>8.2799999999999994</v>
      </c>
    </row>
    <row r="34" spans="1:14">
      <c r="A34" s="272"/>
      <c r="B34" s="88"/>
      <c r="C34" s="89"/>
      <c r="D34" s="105" t="s">
        <v>289</v>
      </c>
      <c r="E34" s="665">
        <v>14.49</v>
      </c>
      <c r="F34" s="665">
        <v>11.85</v>
      </c>
      <c r="G34" s="665">
        <v>11.17</v>
      </c>
      <c r="H34" s="665">
        <v>10.53</v>
      </c>
      <c r="J34" s="87"/>
      <c r="K34" s="270">
        <f t="shared" si="6"/>
        <v>14.49</v>
      </c>
      <c r="L34" s="270">
        <f t="shared" si="2"/>
        <v>11.85</v>
      </c>
      <c r="M34" s="270">
        <f t="shared" si="3"/>
        <v>11.17</v>
      </c>
      <c r="N34" s="270">
        <f t="shared" si="4"/>
        <v>10.53</v>
      </c>
    </row>
    <row r="35" spans="1:14">
      <c r="A35" s="272"/>
      <c r="B35" s="88"/>
      <c r="C35" s="89"/>
      <c r="D35" s="105" t="s">
        <v>291</v>
      </c>
      <c r="E35" s="665">
        <v>15.68</v>
      </c>
      <c r="F35" s="665">
        <v>13</v>
      </c>
      <c r="G35" s="665">
        <v>12.31</v>
      </c>
      <c r="H35" s="665">
        <v>11.66</v>
      </c>
      <c r="J35" s="87"/>
      <c r="K35" s="270">
        <f t="shared" si="6"/>
        <v>15.68</v>
      </c>
      <c r="L35" s="270">
        <f t="shared" si="2"/>
        <v>13</v>
      </c>
      <c r="M35" s="270">
        <f t="shared" si="3"/>
        <v>12.31</v>
      </c>
      <c r="N35" s="270">
        <f t="shared" si="4"/>
        <v>11.66</v>
      </c>
    </row>
    <row r="36" spans="1:14">
      <c r="A36" s="272"/>
      <c r="B36" s="93"/>
      <c r="C36" s="94"/>
      <c r="D36" s="107" t="s">
        <v>293</v>
      </c>
      <c r="E36" s="665">
        <v>35.840000000000003</v>
      </c>
      <c r="F36" s="665">
        <v>35.51</v>
      </c>
      <c r="G36" s="665">
        <v>35.42</v>
      </c>
      <c r="H36" s="665">
        <v>35.340000000000003</v>
      </c>
      <c r="J36" s="87"/>
      <c r="K36" s="270">
        <f t="shared" si="6"/>
        <v>35.840000000000003</v>
      </c>
      <c r="L36" s="270">
        <f t="shared" si="2"/>
        <v>35.51</v>
      </c>
      <c r="M36" s="270">
        <f t="shared" si="3"/>
        <v>35.42</v>
      </c>
      <c r="N36" s="270">
        <f t="shared" si="4"/>
        <v>35.340000000000003</v>
      </c>
    </row>
    <row r="37" spans="1:14">
      <c r="K37" s="270"/>
      <c r="L37" s="270"/>
      <c r="M37" s="270"/>
      <c r="N37" s="270"/>
    </row>
    <row r="38" spans="1:14">
      <c r="A38" s="272"/>
      <c r="B38" s="110"/>
      <c r="C38" s="111"/>
      <c r="D38" s="111" t="s">
        <v>49</v>
      </c>
      <c r="E38" s="112" t="s">
        <v>285</v>
      </c>
      <c r="F38" s="113"/>
      <c r="G38" s="114"/>
      <c r="K38" s="270"/>
      <c r="L38" s="270"/>
      <c r="M38" s="270"/>
    </row>
    <row r="39" spans="1:14">
      <c r="A39" s="272"/>
      <c r="B39" s="115" t="s">
        <v>129</v>
      </c>
      <c r="C39" s="116" t="s">
        <v>3</v>
      </c>
      <c r="D39" s="115" t="s">
        <v>286</v>
      </c>
      <c r="E39" s="117" t="s">
        <v>226</v>
      </c>
      <c r="F39" s="117" t="s">
        <v>228</v>
      </c>
      <c r="G39" s="118" t="s">
        <v>296</v>
      </c>
      <c r="K39" s="270"/>
      <c r="L39" s="270"/>
      <c r="M39" s="270"/>
    </row>
    <row r="40" spans="1:14">
      <c r="A40" s="272"/>
      <c r="B40" s="119"/>
      <c r="C40" s="120"/>
      <c r="D40" s="119"/>
      <c r="E40" s="121"/>
      <c r="F40" s="121"/>
      <c r="G40" s="83" t="s">
        <v>297</v>
      </c>
      <c r="K40" s="270"/>
      <c r="L40" s="270"/>
      <c r="M40" s="270"/>
    </row>
    <row r="41" spans="1:14">
      <c r="A41" s="272"/>
      <c r="B41" s="122"/>
      <c r="C41" s="74" t="s">
        <v>287</v>
      </c>
      <c r="D41" s="123" t="s">
        <v>288</v>
      </c>
      <c r="E41" s="666">
        <v>7.5</v>
      </c>
      <c r="F41" s="666">
        <v>7.24</v>
      </c>
      <c r="G41" s="700">
        <v>12.57</v>
      </c>
      <c r="J41" s="87"/>
      <c r="K41" s="270">
        <f t="shared" si="6"/>
        <v>7.5</v>
      </c>
      <c r="L41" s="270">
        <f t="shared" ref="L41:L48" si="7">+ROUND(F41,2)</f>
        <v>7.24</v>
      </c>
      <c r="M41" s="270">
        <f t="shared" ref="M41:M48" si="8">+ROUND(G41,2)</f>
        <v>12.57</v>
      </c>
    </row>
    <row r="42" spans="1:14">
      <c r="A42" s="272"/>
      <c r="B42" s="88"/>
      <c r="C42" s="89"/>
      <c r="D42" s="105" t="s">
        <v>289</v>
      </c>
      <c r="E42" s="665">
        <v>10.25</v>
      </c>
      <c r="F42" s="665">
        <v>9.93</v>
      </c>
      <c r="G42" s="701">
        <v>16.420000000000002</v>
      </c>
      <c r="J42" s="87"/>
      <c r="K42" s="270">
        <f t="shared" si="6"/>
        <v>10.25</v>
      </c>
      <c r="L42" s="270">
        <f t="shared" si="7"/>
        <v>9.93</v>
      </c>
      <c r="M42" s="270">
        <f t="shared" si="8"/>
        <v>16.420000000000002</v>
      </c>
    </row>
    <row r="43" spans="1:14">
      <c r="A43" s="272"/>
      <c r="B43" s="88" t="s">
        <v>290</v>
      </c>
      <c r="C43" s="89"/>
      <c r="D43" s="105" t="s">
        <v>291</v>
      </c>
      <c r="E43" s="665">
        <v>11.24</v>
      </c>
      <c r="F43" s="665">
        <v>10.91</v>
      </c>
      <c r="G43" s="701">
        <v>17.579999999999998</v>
      </c>
      <c r="J43" s="87"/>
      <c r="K43" s="270">
        <f t="shared" si="6"/>
        <v>11.24</v>
      </c>
      <c r="L43" s="270">
        <f t="shared" si="7"/>
        <v>10.91</v>
      </c>
      <c r="M43" s="270">
        <f t="shared" si="8"/>
        <v>17.579999999999998</v>
      </c>
    </row>
    <row r="44" spans="1:14">
      <c r="A44" s="272"/>
      <c r="B44" s="88" t="s">
        <v>292</v>
      </c>
      <c r="C44" s="89"/>
      <c r="D44" s="105" t="s">
        <v>293</v>
      </c>
      <c r="E44" s="665">
        <v>29.37</v>
      </c>
      <c r="F44" s="665">
        <v>29.31</v>
      </c>
      <c r="G44" s="701">
        <v>30.56</v>
      </c>
      <c r="J44" s="87"/>
      <c r="K44" s="270">
        <f t="shared" si="6"/>
        <v>29.37</v>
      </c>
      <c r="L44" s="270">
        <f t="shared" si="7"/>
        <v>29.31</v>
      </c>
      <c r="M44" s="270">
        <f t="shared" si="8"/>
        <v>30.56</v>
      </c>
    </row>
    <row r="45" spans="1:14">
      <c r="A45" s="272"/>
      <c r="B45" s="88" t="s">
        <v>412</v>
      </c>
      <c r="C45" s="91" t="s">
        <v>295</v>
      </c>
      <c r="D45" s="86" t="s">
        <v>288</v>
      </c>
      <c r="E45" s="667">
        <v>9.93</v>
      </c>
      <c r="F45" s="667">
        <v>9.6300000000000008</v>
      </c>
      <c r="G45" s="702">
        <v>15.88</v>
      </c>
      <c r="J45" s="87"/>
      <c r="K45" s="270">
        <f t="shared" si="6"/>
        <v>9.93</v>
      </c>
      <c r="L45" s="270">
        <f t="shared" si="7"/>
        <v>9.6300000000000008</v>
      </c>
      <c r="M45" s="270">
        <f t="shared" si="8"/>
        <v>15.88</v>
      </c>
    </row>
    <row r="46" spans="1:14">
      <c r="A46" s="272"/>
      <c r="B46" s="88"/>
      <c r="C46" s="89"/>
      <c r="D46" s="86" t="s">
        <v>289</v>
      </c>
      <c r="E46" s="667">
        <v>12.57</v>
      </c>
      <c r="F46" s="667">
        <v>12.19</v>
      </c>
      <c r="G46" s="702">
        <v>19.89</v>
      </c>
      <c r="J46" s="87"/>
      <c r="K46" s="270">
        <f t="shared" si="6"/>
        <v>12.57</v>
      </c>
      <c r="L46" s="270">
        <f t="shared" si="7"/>
        <v>12.19</v>
      </c>
      <c r="M46" s="270">
        <f t="shared" si="8"/>
        <v>19.89</v>
      </c>
    </row>
    <row r="47" spans="1:14">
      <c r="A47" s="272"/>
      <c r="B47" s="88"/>
      <c r="C47" s="89"/>
      <c r="D47" s="86" t="s">
        <v>291</v>
      </c>
      <c r="E47" s="667">
        <v>13.73</v>
      </c>
      <c r="F47" s="667">
        <v>13.35</v>
      </c>
      <c r="G47" s="702">
        <v>21.16</v>
      </c>
      <c r="J47" s="87"/>
      <c r="K47" s="270">
        <f t="shared" si="6"/>
        <v>13.73</v>
      </c>
      <c r="L47" s="270">
        <f t="shared" si="7"/>
        <v>13.35</v>
      </c>
      <c r="M47" s="270">
        <f t="shared" si="8"/>
        <v>21.16</v>
      </c>
    </row>
    <row r="48" spans="1:14">
      <c r="A48" s="272"/>
      <c r="B48" s="93"/>
      <c r="C48" s="94"/>
      <c r="D48" s="107" t="s">
        <v>293</v>
      </c>
      <c r="E48" s="667">
        <v>35.6</v>
      </c>
      <c r="F48" s="667">
        <v>35.549999999999997</v>
      </c>
      <c r="G48" s="702">
        <v>36.520000000000003</v>
      </c>
      <c r="J48" s="87"/>
      <c r="K48" s="270">
        <f t="shared" si="6"/>
        <v>35.6</v>
      </c>
      <c r="L48" s="270">
        <f t="shared" si="7"/>
        <v>35.549999999999997</v>
      </c>
      <c r="M48" s="270">
        <f t="shared" si="8"/>
        <v>36.520000000000003</v>
      </c>
    </row>
    <row r="50" spans="1:16">
      <c r="A50" s="272"/>
      <c r="B50" s="124"/>
      <c r="C50" s="76"/>
      <c r="D50" s="76" t="s">
        <v>49</v>
      </c>
      <c r="E50" s="125"/>
      <c r="F50" s="126" t="s">
        <v>285</v>
      </c>
      <c r="G50" s="79"/>
      <c r="H50" s="79"/>
      <c r="I50" s="80"/>
      <c r="J50" s="80"/>
    </row>
    <row r="51" spans="1:16">
      <c r="A51" s="272"/>
      <c r="B51" s="127"/>
      <c r="C51" s="128"/>
      <c r="D51" s="127"/>
      <c r="E51" s="128"/>
      <c r="F51" s="127"/>
      <c r="G51" s="129" t="s">
        <v>298</v>
      </c>
      <c r="H51" s="127"/>
      <c r="I51" s="129" t="s">
        <v>298</v>
      </c>
      <c r="J51" s="130" t="s">
        <v>299</v>
      </c>
    </row>
    <row r="52" spans="1:16">
      <c r="A52" s="272"/>
      <c r="B52" s="131" t="s">
        <v>129</v>
      </c>
      <c r="C52" s="132" t="s">
        <v>3</v>
      </c>
      <c r="D52" s="131" t="s">
        <v>286</v>
      </c>
      <c r="E52" s="133" t="s">
        <v>300</v>
      </c>
      <c r="F52" s="134" t="s">
        <v>301</v>
      </c>
      <c r="G52" s="133" t="s">
        <v>302</v>
      </c>
      <c r="H52" s="134" t="s">
        <v>303</v>
      </c>
      <c r="I52" s="133" t="s">
        <v>304</v>
      </c>
      <c r="J52" s="134" t="s">
        <v>305</v>
      </c>
    </row>
    <row r="53" spans="1:16">
      <c r="A53" s="272"/>
      <c r="B53" s="119"/>
      <c r="C53" s="120"/>
      <c r="D53" s="119"/>
      <c r="E53" s="121"/>
      <c r="F53" s="83"/>
      <c r="G53" s="121"/>
      <c r="H53" s="83"/>
      <c r="I53" s="121" t="s">
        <v>305</v>
      </c>
      <c r="J53" s="83"/>
    </row>
    <row r="54" spans="1:16">
      <c r="A54" s="272"/>
      <c r="B54" s="135"/>
      <c r="C54" s="74" t="s">
        <v>306</v>
      </c>
      <c r="D54" s="123" t="s">
        <v>307</v>
      </c>
      <c r="E54" s="136" t="s">
        <v>308</v>
      </c>
      <c r="F54" s="669">
        <v>63.72</v>
      </c>
      <c r="G54" s="669">
        <v>64.25</v>
      </c>
      <c r="H54" s="669">
        <v>63.72</v>
      </c>
      <c r="I54" s="669">
        <v>64.94</v>
      </c>
      <c r="J54" s="734">
        <v>64.14</v>
      </c>
      <c r="K54" s="87"/>
      <c r="L54" s="87">
        <f>+ROUND(F54,2)</f>
        <v>63.72</v>
      </c>
      <c r="M54" s="87">
        <f t="shared" ref="M54:P54" si="9">+ROUND(G54,2)</f>
        <v>64.25</v>
      </c>
      <c r="N54" s="87">
        <f t="shared" si="9"/>
        <v>63.72</v>
      </c>
      <c r="O54" s="87">
        <f t="shared" si="9"/>
        <v>64.94</v>
      </c>
      <c r="P54" s="87">
        <f t="shared" si="9"/>
        <v>64.14</v>
      </c>
    </row>
    <row r="55" spans="1:16">
      <c r="A55" s="272"/>
      <c r="B55" s="88" t="s">
        <v>290</v>
      </c>
      <c r="C55" s="89"/>
      <c r="D55" s="86" t="s">
        <v>309</v>
      </c>
      <c r="E55" s="137" t="s">
        <v>308</v>
      </c>
      <c r="F55" s="670">
        <v>60.43</v>
      </c>
      <c r="G55" s="670">
        <v>60.66</v>
      </c>
      <c r="H55" s="670">
        <v>60.93</v>
      </c>
      <c r="I55" s="670">
        <v>61.35</v>
      </c>
      <c r="J55" s="734">
        <v>61.43</v>
      </c>
      <c r="K55" s="87"/>
      <c r="L55" s="87">
        <f t="shared" ref="L55:L59" si="10">+ROUND(F55,2)</f>
        <v>60.43</v>
      </c>
      <c r="M55" s="87">
        <f t="shared" ref="M55:M59" si="11">+ROUND(G55,2)</f>
        <v>60.66</v>
      </c>
      <c r="N55" s="87">
        <f t="shared" ref="N55:N59" si="12">+ROUND(H55,2)</f>
        <v>60.93</v>
      </c>
      <c r="O55" s="87">
        <f t="shared" ref="O55:O59" si="13">+ROUND(I55,2)</f>
        <v>61.35</v>
      </c>
      <c r="P55" s="87">
        <f t="shared" ref="P55:P59" si="14">+ROUND(J55,2)</f>
        <v>61.43</v>
      </c>
    </row>
    <row r="56" spans="1:16">
      <c r="A56" s="272"/>
      <c r="B56" s="88" t="s">
        <v>292</v>
      </c>
      <c r="C56" s="89"/>
      <c r="D56" s="86" t="s">
        <v>310</v>
      </c>
      <c r="E56" s="137" t="s">
        <v>308</v>
      </c>
      <c r="F56" s="670">
        <v>60.43</v>
      </c>
      <c r="G56" s="670">
        <v>60.66</v>
      </c>
      <c r="H56" s="670">
        <v>60.93</v>
      </c>
      <c r="I56" s="670">
        <v>61.35</v>
      </c>
      <c r="J56" s="734">
        <v>61.43</v>
      </c>
      <c r="K56" s="87"/>
      <c r="L56" s="87">
        <f t="shared" si="10"/>
        <v>60.43</v>
      </c>
      <c r="M56" s="87">
        <f t="shared" si="11"/>
        <v>60.66</v>
      </c>
      <c r="N56" s="87">
        <f t="shared" si="12"/>
        <v>60.93</v>
      </c>
      <c r="O56" s="87">
        <f t="shared" si="13"/>
        <v>61.35</v>
      </c>
      <c r="P56" s="87">
        <f>+ROUND(J57,2)</f>
        <v>113.26</v>
      </c>
    </row>
    <row r="57" spans="1:16">
      <c r="A57" s="272"/>
      <c r="B57" s="88" t="s">
        <v>412</v>
      </c>
      <c r="C57" s="138" t="s">
        <v>311</v>
      </c>
      <c r="D57" s="139" t="s">
        <v>312</v>
      </c>
      <c r="E57" s="140" t="s">
        <v>308</v>
      </c>
      <c r="F57" s="671">
        <v>104.55</v>
      </c>
      <c r="G57" s="671">
        <v>105.01</v>
      </c>
      <c r="H57" s="671">
        <v>112.46</v>
      </c>
      <c r="I57" s="671">
        <v>106.16</v>
      </c>
      <c r="J57" s="734">
        <v>113.26</v>
      </c>
      <c r="K57" s="87"/>
      <c r="L57" s="87">
        <f t="shared" si="10"/>
        <v>104.55</v>
      </c>
      <c r="M57" s="87">
        <f t="shared" si="11"/>
        <v>105.01</v>
      </c>
      <c r="N57" s="87">
        <f t="shared" si="12"/>
        <v>112.46</v>
      </c>
      <c r="O57" s="87">
        <f t="shared" si="13"/>
        <v>106.16</v>
      </c>
      <c r="P57" s="87">
        <f>+ROUND(J58,2)</f>
        <v>86.68</v>
      </c>
    </row>
    <row r="58" spans="1:16">
      <c r="A58" s="272"/>
      <c r="B58" s="88"/>
      <c r="C58" s="89"/>
      <c r="D58" s="139" t="s">
        <v>313</v>
      </c>
      <c r="E58" s="140" t="s">
        <v>308</v>
      </c>
      <c r="F58" s="671">
        <v>80.260000000000005</v>
      </c>
      <c r="G58" s="671">
        <v>80.64</v>
      </c>
      <c r="H58" s="671">
        <v>86.6</v>
      </c>
      <c r="I58" s="671">
        <v>80.98</v>
      </c>
      <c r="J58" s="734">
        <v>86.68</v>
      </c>
      <c r="K58" s="87"/>
      <c r="L58" s="87">
        <f t="shared" si="10"/>
        <v>80.260000000000005</v>
      </c>
      <c r="M58" s="87">
        <f t="shared" si="11"/>
        <v>80.64</v>
      </c>
      <c r="N58" s="87">
        <f t="shared" si="12"/>
        <v>86.6</v>
      </c>
      <c r="O58" s="87">
        <f t="shared" si="13"/>
        <v>80.98</v>
      </c>
      <c r="P58" s="87">
        <f>+ROUND(J59,2)</f>
        <v>86.68</v>
      </c>
    </row>
    <row r="59" spans="1:16">
      <c r="A59" s="272"/>
      <c r="B59" s="141"/>
      <c r="C59" s="94"/>
      <c r="D59" s="107" t="s">
        <v>314</v>
      </c>
      <c r="E59" s="140" t="s">
        <v>308</v>
      </c>
      <c r="F59" s="671">
        <v>80.260000000000005</v>
      </c>
      <c r="G59" s="671">
        <v>80.64</v>
      </c>
      <c r="H59" s="671">
        <v>86.6</v>
      </c>
      <c r="I59" s="671">
        <v>80.98</v>
      </c>
      <c r="J59" s="734">
        <v>86.68</v>
      </c>
      <c r="K59" s="87"/>
      <c r="L59" s="87">
        <f t="shared" si="10"/>
        <v>80.260000000000005</v>
      </c>
      <c r="M59" s="87">
        <f t="shared" si="11"/>
        <v>80.64</v>
      </c>
      <c r="N59" s="87">
        <f t="shared" si="12"/>
        <v>86.6</v>
      </c>
      <c r="O59" s="87">
        <f t="shared" si="13"/>
        <v>80.98</v>
      </c>
      <c r="P59" s="87">
        <f t="shared" si="14"/>
        <v>86.68</v>
      </c>
    </row>
    <row r="60" spans="1:16">
      <c r="J60" s="142"/>
      <c r="L60" s="87"/>
      <c r="M60" s="87"/>
      <c r="N60" s="87"/>
      <c r="O60" s="87"/>
      <c r="P60" s="87"/>
    </row>
    <row r="61" spans="1:16">
      <c r="A61" s="272"/>
      <c r="B61" s="143"/>
      <c r="C61" s="144"/>
      <c r="D61" s="145" t="s">
        <v>49</v>
      </c>
      <c r="E61" s="146"/>
      <c r="F61" s="147" t="s">
        <v>285</v>
      </c>
      <c r="G61" s="113"/>
      <c r="H61" s="113"/>
      <c r="I61" s="114"/>
      <c r="L61" s="87"/>
      <c r="M61" s="87"/>
      <c r="N61" s="87"/>
      <c r="O61" s="87"/>
      <c r="P61" s="87"/>
    </row>
    <row r="62" spans="1:16">
      <c r="A62" s="272"/>
      <c r="B62" s="148"/>
      <c r="C62" s="148"/>
      <c r="D62" s="148"/>
      <c r="E62" s="148"/>
      <c r="F62" s="662"/>
      <c r="G62" s="662" t="s">
        <v>298</v>
      </c>
      <c r="H62" s="176"/>
      <c r="I62" s="662" t="s">
        <v>316</v>
      </c>
      <c r="J62" s="198" t="s">
        <v>299</v>
      </c>
      <c r="L62" s="87"/>
      <c r="M62" s="87"/>
      <c r="N62" s="87"/>
      <c r="O62" s="87"/>
      <c r="P62" s="87"/>
    </row>
    <row r="63" spans="1:16">
      <c r="A63" s="272"/>
      <c r="B63" s="149" t="s">
        <v>129</v>
      </c>
      <c r="C63" s="149" t="s">
        <v>3</v>
      </c>
      <c r="D63" s="149" t="s">
        <v>286</v>
      </c>
      <c r="E63" s="150" t="s">
        <v>300</v>
      </c>
      <c r="F63" s="150" t="s">
        <v>315</v>
      </c>
      <c r="G63" s="150" t="s">
        <v>302</v>
      </c>
      <c r="H63" s="150" t="s">
        <v>303</v>
      </c>
      <c r="I63" s="150" t="s">
        <v>317</v>
      </c>
      <c r="J63" s="151" t="s">
        <v>305</v>
      </c>
      <c r="L63" s="87"/>
      <c r="M63" s="87"/>
      <c r="N63" s="87"/>
      <c r="O63" s="87"/>
      <c r="P63" s="87"/>
    </row>
    <row r="64" spans="1:16">
      <c r="A64" s="272"/>
      <c r="B64" s="152"/>
      <c r="C64" s="152"/>
      <c r="D64" s="152"/>
      <c r="E64" s="153"/>
      <c r="F64" s="153"/>
      <c r="G64" s="153"/>
      <c r="H64" s="153"/>
      <c r="I64" s="153" t="s">
        <v>305</v>
      </c>
      <c r="J64" s="83"/>
      <c r="L64" s="87"/>
      <c r="M64" s="87"/>
      <c r="N64" s="87"/>
      <c r="O64" s="87"/>
      <c r="P64" s="87"/>
    </row>
    <row r="65" spans="1:16">
      <c r="A65" s="272"/>
      <c r="B65" s="154"/>
      <c r="C65" s="155" t="s">
        <v>287</v>
      </c>
      <c r="D65" s="155" t="s">
        <v>318</v>
      </c>
      <c r="E65" s="136" t="s">
        <v>308</v>
      </c>
      <c r="F65" s="666">
        <v>28.19</v>
      </c>
      <c r="G65" s="666">
        <v>27.54</v>
      </c>
      <c r="H65" s="666">
        <v>32.049999999999997</v>
      </c>
      <c r="I65" s="666">
        <v>29.72</v>
      </c>
      <c r="J65" s="666">
        <v>32.47</v>
      </c>
      <c r="K65" s="87"/>
      <c r="L65" s="87">
        <f>+ROUND(F65,2)</f>
        <v>28.19</v>
      </c>
      <c r="M65" s="87">
        <f t="shared" ref="M65:M70" si="15">+ROUND(G65,2)</f>
        <v>27.54</v>
      </c>
      <c r="N65" s="87">
        <f t="shared" ref="N65:N70" si="16">+ROUND(H65,2)</f>
        <v>32.049999999999997</v>
      </c>
      <c r="O65" s="87">
        <f t="shared" ref="O65:O70" si="17">+ROUND(I65,2)</f>
        <v>29.72</v>
      </c>
      <c r="P65" s="87">
        <f t="shared" ref="P65:P70" si="18">+ROUND(J65,2)</f>
        <v>32.47</v>
      </c>
    </row>
    <row r="66" spans="1:16">
      <c r="A66" s="272"/>
      <c r="B66" s="156" t="s">
        <v>290</v>
      </c>
      <c r="C66" s="157" t="s">
        <v>295</v>
      </c>
      <c r="D66" s="158" t="s">
        <v>318</v>
      </c>
      <c r="E66" s="140" t="s">
        <v>308</v>
      </c>
      <c r="F66" s="672">
        <v>27.05</v>
      </c>
      <c r="G66" s="672">
        <v>25.59</v>
      </c>
      <c r="H66" s="672">
        <v>30.1</v>
      </c>
      <c r="I66" s="672">
        <v>27.5</v>
      </c>
      <c r="J66" s="672">
        <v>30.33</v>
      </c>
      <c r="K66" s="87"/>
      <c r="L66" s="87">
        <f t="shared" ref="L66:L70" si="19">+ROUND(F66,2)</f>
        <v>27.05</v>
      </c>
      <c r="M66" s="87">
        <f t="shared" si="15"/>
        <v>25.59</v>
      </c>
      <c r="N66" s="87">
        <f t="shared" si="16"/>
        <v>30.1</v>
      </c>
      <c r="O66" s="87">
        <f t="shared" si="17"/>
        <v>27.5</v>
      </c>
      <c r="P66" s="87">
        <f t="shared" si="18"/>
        <v>30.33</v>
      </c>
    </row>
    <row r="67" spans="1:16">
      <c r="A67" s="272"/>
      <c r="B67" s="156" t="s">
        <v>292</v>
      </c>
      <c r="C67" s="157" t="s">
        <v>306</v>
      </c>
      <c r="D67" s="158" t="s">
        <v>319</v>
      </c>
      <c r="E67" s="140" t="s">
        <v>308</v>
      </c>
      <c r="F67" s="672">
        <v>210.56</v>
      </c>
      <c r="G67" s="672">
        <v>211.02</v>
      </c>
      <c r="H67" s="672">
        <v>218.43</v>
      </c>
      <c r="I67" s="672">
        <v>223.43</v>
      </c>
      <c r="J67" s="672">
        <v>230.54</v>
      </c>
      <c r="K67" s="87"/>
      <c r="L67" s="87">
        <f t="shared" si="19"/>
        <v>210.56</v>
      </c>
      <c r="M67" s="87">
        <f t="shared" si="15"/>
        <v>211.02</v>
      </c>
      <c r="N67" s="87">
        <f t="shared" si="16"/>
        <v>218.43</v>
      </c>
      <c r="O67" s="87">
        <f t="shared" si="17"/>
        <v>223.43</v>
      </c>
      <c r="P67" s="87">
        <f t="shared" si="18"/>
        <v>230.54</v>
      </c>
    </row>
    <row r="68" spans="1:16">
      <c r="A68" s="272"/>
      <c r="B68" s="88" t="s">
        <v>447</v>
      </c>
      <c r="C68" s="155"/>
      <c r="D68" s="158" t="s">
        <v>320</v>
      </c>
      <c r="E68" s="140" t="s">
        <v>308</v>
      </c>
      <c r="F68" s="672">
        <v>210.56</v>
      </c>
      <c r="G68" s="672">
        <v>211.02</v>
      </c>
      <c r="H68" s="672">
        <v>218.43</v>
      </c>
      <c r="I68" s="672">
        <v>223.43</v>
      </c>
      <c r="J68" s="672">
        <v>230.54</v>
      </c>
      <c r="K68" s="87"/>
      <c r="L68" s="87">
        <f t="shared" si="19"/>
        <v>210.56</v>
      </c>
      <c r="M68" s="87">
        <f t="shared" si="15"/>
        <v>211.02</v>
      </c>
      <c r="N68" s="87">
        <f t="shared" si="16"/>
        <v>218.43</v>
      </c>
      <c r="O68" s="87">
        <f t="shared" si="17"/>
        <v>223.43</v>
      </c>
      <c r="P68" s="87">
        <f t="shared" si="18"/>
        <v>230.54</v>
      </c>
    </row>
    <row r="69" spans="1:16">
      <c r="A69" s="272"/>
      <c r="B69" s="156"/>
      <c r="C69" s="157" t="s">
        <v>311</v>
      </c>
      <c r="D69" s="158" t="s">
        <v>321</v>
      </c>
      <c r="E69" s="140" t="s">
        <v>308</v>
      </c>
      <c r="F69" s="672">
        <v>285.05</v>
      </c>
      <c r="G69" s="672">
        <v>285.62</v>
      </c>
      <c r="H69" s="672">
        <v>295.52</v>
      </c>
      <c r="I69" s="672">
        <v>304.91000000000003</v>
      </c>
      <c r="J69" s="672">
        <v>314.42</v>
      </c>
      <c r="K69" s="87"/>
      <c r="L69" s="87">
        <f t="shared" si="19"/>
        <v>285.05</v>
      </c>
      <c r="M69" s="87">
        <f t="shared" si="15"/>
        <v>285.62</v>
      </c>
      <c r="N69" s="87">
        <f t="shared" si="16"/>
        <v>295.52</v>
      </c>
      <c r="O69" s="87">
        <f t="shared" si="17"/>
        <v>304.91000000000003</v>
      </c>
      <c r="P69" s="87">
        <f t="shared" si="18"/>
        <v>314.42</v>
      </c>
    </row>
    <row r="70" spans="1:16">
      <c r="A70" s="272"/>
      <c r="B70" s="141"/>
      <c r="C70" s="159"/>
      <c r="D70" s="158" t="s">
        <v>322</v>
      </c>
      <c r="E70" s="140" t="s">
        <v>308</v>
      </c>
      <c r="F70" s="672">
        <v>285.05</v>
      </c>
      <c r="G70" s="672">
        <v>285.62</v>
      </c>
      <c r="H70" s="672">
        <v>295.52</v>
      </c>
      <c r="I70" s="672">
        <v>304.91000000000003</v>
      </c>
      <c r="J70" s="672">
        <v>314.42</v>
      </c>
      <c r="K70" s="87"/>
      <c r="L70" s="87">
        <f t="shared" si="19"/>
        <v>285.05</v>
      </c>
      <c r="M70" s="87">
        <f t="shared" si="15"/>
        <v>285.62</v>
      </c>
      <c r="N70" s="87">
        <f t="shared" si="16"/>
        <v>295.52</v>
      </c>
      <c r="O70" s="87">
        <f t="shared" si="17"/>
        <v>304.91000000000003</v>
      </c>
      <c r="P70" s="87">
        <f t="shared" si="18"/>
        <v>314.42</v>
      </c>
    </row>
    <row r="72" spans="1:16">
      <c r="B72" s="203"/>
      <c r="C72" s="203"/>
      <c r="D72" s="203"/>
      <c r="E72" s="203"/>
      <c r="F72" s="203"/>
      <c r="G72" s="203"/>
      <c r="H72" s="203"/>
      <c r="I72" s="203"/>
      <c r="J72" s="203"/>
      <c r="K72" s="203"/>
    </row>
    <row r="74" spans="1:16" ht="18.75">
      <c r="B74" s="1296" t="s">
        <v>323</v>
      </c>
      <c r="C74" s="1296"/>
      <c r="D74" s="1296"/>
      <c r="E74" s="1296"/>
      <c r="F74" s="1296"/>
      <c r="G74" s="1296"/>
      <c r="H74" s="1296"/>
    </row>
    <row r="75" spans="1:16" ht="15">
      <c r="B75" s="1304"/>
      <c r="C75" s="1304"/>
      <c r="D75" s="1304"/>
      <c r="E75" s="1304"/>
      <c r="F75" s="1304"/>
      <c r="G75" s="1304"/>
      <c r="H75" s="1304"/>
    </row>
    <row r="76" spans="1:16">
      <c r="A76" s="272"/>
      <c r="B76" s="145" t="s">
        <v>49</v>
      </c>
      <c r="C76" s="144"/>
      <c r="D76" s="144"/>
      <c r="E76" s="1299" t="s">
        <v>285</v>
      </c>
      <c r="F76" s="1305"/>
      <c r="G76" s="1305"/>
      <c r="H76" s="1306"/>
      <c r="I76" s="160"/>
      <c r="J76" s="160"/>
    </row>
    <row r="77" spans="1:16" ht="22.5">
      <c r="A77" s="272"/>
      <c r="B77" s="161" t="s">
        <v>129</v>
      </c>
      <c r="C77" s="162" t="s">
        <v>3</v>
      </c>
      <c r="D77" s="162" t="s">
        <v>286</v>
      </c>
      <c r="E77" s="163" t="s">
        <v>215</v>
      </c>
      <c r="F77" s="163" t="s">
        <v>227</v>
      </c>
      <c r="G77" s="163" t="s">
        <v>411</v>
      </c>
      <c r="H77" s="163" t="s">
        <v>218</v>
      </c>
      <c r="I77" s="133"/>
      <c r="J77" s="133"/>
    </row>
    <row r="78" spans="1:16">
      <c r="A78" s="272"/>
      <c r="B78" s="164"/>
      <c r="C78" s="104" t="s">
        <v>287</v>
      </c>
      <c r="D78" s="139" t="s">
        <v>288</v>
      </c>
      <c r="E78" s="668">
        <v>14.63</v>
      </c>
      <c r="F78" s="668">
        <v>7.43</v>
      </c>
      <c r="G78" s="668">
        <v>7.42</v>
      </c>
      <c r="H78" s="668">
        <v>8.26</v>
      </c>
      <c r="I78" s="142"/>
      <c r="J78" s="142">
        <f>+ROUND(E78,2)</f>
        <v>14.63</v>
      </c>
      <c r="K78" s="142">
        <f t="shared" ref="K78:M78" si="20">+ROUND(F78,2)</f>
        <v>7.43</v>
      </c>
      <c r="L78" s="142">
        <f t="shared" si="20"/>
        <v>7.42</v>
      </c>
      <c r="M78" s="142">
        <f t="shared" si="20"/>
        <v>8.26</v>
      </c>
    </row>
    <row r="79" spans="1:16">
      <c r="A79" s="272"/>
      <c r="B79" s="154"/>
      <c r="C79" s="89"/>
      <c r="D79" s="139" t="s">
        <v>289</v>
      </c>
      <c r="E79" s="668">
        <v>18.309999999999999</v>
      </c>
      <c r="F79" s="668">
        <v>9.6</v>
      </c>
      <c r="G79" s="668">
        <v>9.58</v>
      </c>
      <c r="H79" s="668">
        <v>10.68</v>
      </c>
      <c r="I79" s="142"/>
      <c r="J79" s="142">
        <f t="shared" ref="J79:J85" si="21">+ROUND(E79,2)</f>
        <v>18.309999999999999</v>
      </c>
      <c r="K79" s="142">
        <f t="shared" ref="K79:K85" si="22">+ROUND(F79,2)</f>
        <v>9.6</v>
      </c>
      <c r="L79" s="142">
        <f t="shared" ref="L79:L85" si="23">+ROUND(G79,2)</f>
        <v>9.58</v>
      </c>
      <c r="M79" s="142">
        <f t="shared" ref="M79:M85" si="24">+ROUND(H79,2)</f>
        <v>10.68</v>
      </c>
    </row>
    <row r="80" spans="1:16">
      <c r="A80" s="272"/>
      <c r="B80" s="165" t="s">
        <v>324</v>
      </c>
      <c r="C80" s="89"/>
      <c r="D80" s="139" t="s">
        <v>291</v>
      </c>
      <c r="E80" s="668">
        <v>18.510000000000002</v>
      </c>
      <c r="F80" s="668">
        <v>9.9700000000000006</v>
      </c>
      <c r="G80" s="668">
        <v>9.9499999999999993</v>
      </c>
      <c r="H80" s="668">
        <v>10.88</v>
      </c>
      <c r="I80" s="142"/>
      <c r="J80" s="142">
        <f t="shared" si="21"/>
        <v>18.510000000000002</v>
      </c>
      <c r="K80" s="142">
        <f t="shared" si="22"/>
        <v>9.9700000000000006</v>
      </c>
      <c r="L80" s="142">
        <f t="shared" si="23"/>
        <v>9.9499999999999993</v>
      </c>
      <c r="M80" s="142">
        <f t="shared" si="24"/>
        <v>10.88</v>
      </c>
    </row>
    <row r="81" spans="1:13">
      <c r="A81" s="272"/>
      <c r="B81" s="165" t="s">
        <v>325</v>
      </c>
      <c r="C81" s="89"/>
      <c r="D81" s="139" t="s">
        <v>293</v>
      </c>
      <c r="E81" s="668">
        <v>30.41</v>
      </c>
      <c r="F81" s="668">
        <v>28.46</v>
      </c>
      <c r="G81" s="668">
        <v>28.46</v>
      </c>
      <c r="H81" s="668">
        <v>28.66</v>
      </c>
      <c r="I81" s="142"/>
      <c r="J81" s="142">
        <f t="shared" si="21"/>
        <v>30.41</v>
      </c>
      <c r="K81" s="142">
        <f t="shared" si="22"/>
        <v>28.46</v>
      </c>
      <c r="L81" s="142">
        <f t="shared" si="23"/>
        <v>28.46</v>
      </c>
      <c r="M81" s="142">
        <f t="shared" si="24"/>
        <v>28.66</v>
      </c>
    </row>
    <row r="82" spans="1:13">
      <c r="A82" s="272"/>
      <c r="B82" s="88" t="s">
        <v>412</v>
      </c>
      <c r="C82" s="166" t="s">
        <v>295</v>
      </c>
      <c r="D82" s="167" t="s">
        <v>288</v>
      </c>
      <c r="E82" s="673">
        <v>19.96</v>
      </c>
      <c r="F82" s="673">
        <v>11.62</v>
      </c>
      <c r="G82" s="673">
        <v>11.59</v>
      </c>
      <c r="H82" s="673">
        <v>12.28</v>
      </c>
      <c r="I82" s="142"/>
      <c r="J82" s="142">
        <f t="shared" si="21"/>
        <v>19.96</v>
      </c>
      <c r="K82" s="142">
        <f t="shared" si="22"/>
        <v>11.62</v>
      </c>
      <c r="L82" s="142">
        <f t="shared" si="23"/>
        <v>11.59</v>
      </c>
      <c r="M82" s="142">
        <f t="shared" si="24"/>
        <v>12.28</v>
      </c>
    </row>
    <row r="83" spans="1:13">
      <c r="A83" s="272"/>
      <c r="B83" s="165"/>
      <c r="C83" s="89"/>
      <c r="D83" s="167" t="s">
        <v>289</v>
      </c>
      <c r="E83" s="673">
        <v>23.69</v>
      </c>
      <c r="F83" s="673">
        <v>12.94</v>
      </c>
      <c r="G83" s="673">
        <v>12.92</v>
      </c>
      <c r="H83" s="673">
        <v>14.17</v>
      </c>
      <c r="I83" s="142"/>
      <c r="J83" s="142">
        <f t="shared" si="21"/>
        <v>23.69</v>
      </c>
      <c r="K83" s="142">
        <f t="shared" si="22"/>
        <v>12.94</v>
      </c>
      <c r="L83" s="142">
        <f t="shared" si="23"/>
        <v>12.92</v>
      </c>
      <c r="M83" s="142">
        <f t="shared" si="24"/>
        <v>14.17</v>
      </c>
    </row>
    <row r="84" spans="1:13">
      <c r="A84" s="272"/>
      <c r="B84" s="165"/>
      <c r="C84" s="89"/>
      <c r="D84" s="167" t="s">
        <v>291</v>
      </c>
      <c r="E84" s="673">
        <v>25.28</v>
      </c>
      <c r="F84" s="673">
        <v>14.48</v>
      </c>
      <c r="G84" s="673">
        <v>14.45</v>
      </c>
      <c r="H84" s="673">
        <v>15.5</v>
      </c>
      <c r="I84" s="142"/>
      <c r="J84" s="142">
        <f t="shared" si="21"/>
        <v>25.28</v>
      </c>
      <c r="K84" s="142">
        <f t="shared" si="22"/>
        <v>14.48</v>
      </c>
      <c r="L84" s="142">
        <f t="shared" si="23"/>
        <v>14.45</v>
      </c>
      <c r="M84" s="142">
        <f t="shared" si="24"/>
        <v>15.5</v>
      </c>
    </row>
    <row r="85" spans="1:13">
      <c r="A85" s="272"/>
      <c r="B85" s="168"/>
      <c r="C85" s="94"/>
      <c r="D85" s="107" t="s">
        <v>293</v>
      </c>
      <c r="E85" s="674">
        <v>38.24</v>
      </c>
      <c r="F85" s="674">
        <v>36.83</v>
      </c>
      <c r="G85" s="674">
        <v>36.840000000000003</v>
      </c>
      <c r="H85" s="674">
        <v>37.229999999999997</v>
      </c>
      <c r="I85" s="142"/>
      <c r="J85" s="142">
        <f t="shared" si="21"/>
        <v>38.24</v>
      </c>
      <c r="K85" s="142">
        <f t="shared" si="22"/>
        <v>36.83</v>
      </c>
      <c r="L85" s="142">
        <f t="shared" si="23"/>
        <v>36.840000000000003</v>
      </c>
      <c r="M85" s="142">
        <f t="shared" si="24"/>
        <v>37.229999999999997</v>
      </c>
    </row>
    <row r="87" spans="1:13">
      <c r="A87" s="272"/>
      <c r="B87" s="75" t="s">
        <v>49</v>
      </c>
      <c r="C87" s="169"/>
      <c r="D87" s="169"/>
      <c r="E87" s="1301" t="s">
        <v>285</v>
      </c>
      <c r="F87" s="1307"/>
      <c r="G87" s="1307"/>
      <c r="H87" s="1308"/>
      <c r="I87" s="160"/>
      <c r="J87" s="160"/>
    </row>
    <row r="88" spans="1:13">
      <c r="A88" s="272"/>
      <c r="B88" s="170" t="s">
        <v>129</v>
      </c>
      <c r="C88" s="170" t="s">
        <v>3</v>
      </c>
      <c r="D88" s="170" t="s">
        <v>286</v>
      </c>
      <c r="E88" s="171" t="s">
        <v>219</v>
      </c>
      <c r="F88" s="171" t="s">
        <v>230</v>
      </c>
      <c r="G88" s="171" t="s">
        <v>221</v>
      </c>
      <c r="H88" s="171" t="s">
        <v>232</v>
      </c>
      <c r="I88" s="133"/>
      <c r="J88" s="133"/>
    </row>
    <row r="89" spans="1:13">
      <c r="A89" s="272"/>
      <c r="B89" s="164"/>
      <c r="C89" s="104" t="s">
        <v>287</v>
      </c>
      <c r="D89" s="167" t="s">
        <v>288</v>
      </c>
      <c r="E89" s="673">
        <v>9.2799999999999994</v>
      </c>
      <c r="F89" s="673">
        <v>8.85</v>
      </c>
      <c r="G89" s="673">
        <v>9.82</v>
      </c>
      <c r="H89" s="673">
        <v>8.0299999999999994</v>
      </c>
      <c r="I89" s="142"/>
      <c r="J89" s="142">
        <f>+ROUND(E89,2)</f>
        <v>9.2799999999999994</v>
      </c>
      <c r="K89" s="142">
        <f t="shared" ref="K89:M89" si="25">+ROUND(F89,2)</f>
        <v>8.85</v>
      </c>
      <c r="L89" s="142">
        <f t="shared" si="25"/>
        <v>9.82</v>
      </c>
      <c r="M89" s="142">
        <f t="shared" si="25"/>
        <v>8.0299999999999994</v>
      </c>
    </row>
    <row r="90" spans="1:13">
      <c r="A90" s="272"/>
      <c r="B90" s="154"/>
      <c r="C90" s="89"/>
      <c r="D90" s="167" t="s">
        <v>289</v>
      </c>
      <c r="E90" s="673">
        <v>11.82</v>
      </c>
      <c r="F90" s="673">
        <v>11.39</v>
      </c>
      <c r="G90" s="673">
        <v>12.55</v>
      </c>
      <c r="H90" s="673">
        <v>10.31</v>
      </c>
      <c r="I90" s="142"/>
      <c r="J90" s="142">
        <f t="shared" ref="J90:J96" si="26">+ROUND(E90,2)</f>
        <v>11.82</v>
      </c>
      <c r="K90" s="142">
        <f t="shared" ref="K90:K96" si="27">+ROUND(F90,2)</f>
        <v>11.39</v>
      </c>
      <c r="L90" s="142">
        <f t="shared" ref="L90:L96" si="28">+ROUND(G90,2)</f>
        <v>12.55</v>
      </c>
      <c r="M90" s="142">
        <f t="shared" ref="M90:M96" si="29">+ROUND(H90,2)</f>
        <v>10.31</v>
      </c>
    </row>
    <row r="91" spans="1:13">
      <c r="A91" s="272"/>
      <c r="B91" s="165" t="s">
        <v>324</v>
      </c>
      <c r="C91" s="89"/>
      <c r="D91" s="167" t="s">
        <v>291</v>
      </c>
      <c r="E91" s="673">
        <v>12.14</v>
      </c>
      <c r="F91" s="673">
        <v>11.59</v>
      </c>
      <c r="G91" s="673">
        <v>12.75</v>
      </c>
      <c r="H91" s="673">
        <v>10.64</v>
      </c>
      <c r="I91" s="142"/>
      <c r="J91" s="142">
        <f t="shared" si="26"/>
        <v>12.14</v>
      </c>
      <c r="K91" s="142">
        <f t="shared" si="27"/>
        <v>11.59</v>
      </c>
      <c r="L91" s="142">
        <f t="shared" si="28"/>
        <v>12.75</v>
      </c>
      <c r="M91" s="142">
        <f t="shared" si="29"/>
        <v>10.64</v>
      </c>
    </row>
    <row r="92" spans="1:13">
      <c r="A92" s="272"/>
      <c r="B92" s="165" t="s">
        <v>325</v>
      </c>
      <c r="C92" s="89"/>
      <c r="D92" s="167" t="s">
        <v>293</v>
      </c>
      <c r="E92" s="673">
        <v>31.28</v>
      </c>
      <c r="F92" s="673">
        <v>28.82</v>
      </c>
      <c r="G92" s="673">
        <v>29.09</v>
      </c>
      <c r="H92" s="673">
        <v>31.34</v>
      </c>
      <c r="I92" s="142"/>
      <c r="J92" s="142">
        <f t="shared" si="26"/>
        <v>31.28</v>
      </c>
      <c r="K92" s="142">
        <f t="shared" si="27"/>
        <v>28.82</v>
      </c>
      <c r="L92" s="142">
        <f t="shared" si="28"/>
        <v>29.09</v>
      </c>
      <c r="M92" s="142">
        <f t="shared" si="29"/>
        <v>31.34</v>
      </c>
    </row>
    <row r="93" spans="1:13">
      <c r="A93" s="272"/>
      <c r="B93" s="88" t="s">
        <v>453</v>
      </c>
      <c r="C93" s="172" t="s">
        <v>295</v>
      </c>
      <c r="D93" s="173" t="s">
        <v>288</v>
      </c>
      <c r="E93" s="674">
        <v>13.85</v>
      </c>
      <c r="F93" s="674">
        <v>12.99</v>
      </c>
      <c r="G93" s="674">
        <v>14.16</v>
      </c>
      <c r="H93" s="674">
        <v>12.35</v>
      </c>
      <c r="I93" s="142"/>
      <c r="J93" s="142">
        <f t="shared" si="26"/>
        <v>13.85</v>
      </c>
      <c r="K93" s="142">
        <f t="shared" si="27"/>
        <v>12.99</v>
      </c>
      <c r="L93" s="142">
        <f t="shared" si="28"/>
        <v>14.16</v>
      </c>
      <c r="M93" s="142">
        <f t="shared" si="29"/>
        <v>12.35</v>
      </c>
    </row>
    <row r="94" spans="1:13">
      <c r="A94" s="272"/>
      <c r="B94" s="165"/>
      <c r="C94" s="89"/>
      <c r="D94" s="173" t="s">
        <v>289</v>
      </c>
      <c r="E94" s="674">
        <v>15.4</v>
      </c>
      <c r="F94" s="674">
        <v>15.05</v>
      </c>
      <c r="G94" s="674">
        <v>16.510000000000002</v>
      </c>
      <c r="H94" s="674">
        <v>13.44</v>
      </c>
      <c r="I94" s="142"/>
      <c r="J94" s="142">
        <f t="shared" si="26"/>
        <v>15.4</v>
      </c>
      <c r="K94" s="142">
        <f t="shared" si="27"/>
        <v>15.05</v>
      </c>
      <c r="L94" s="142">
        <f t="shared" si="28"/>
        <v>16.510000000000002</v>
      </c>
      <c r="M94" s="142">
        <f t="shared" si="29"/>
        <v>13.44</v>
      </c>
    </row>
    <row r="95" spans="1:13">
      <c r="A95" s="272"/>
      <c r="B95" s="165"/>
      <c r="C95" s="89"/>
      <c r="D95" s="173" t="s">
        <v>291</v>
      </c>
      <c r="E95" s="674">
        <v>17.11</v>
      </c>
      <c r="F95" s="674">
        <v>16.41</v>
      </c>
      <c r="G95" s="674">
        <v>17.899999999999999</v>
      </c>
      <c r="H95" s="674">
        <v>15.13</v>
      </c>
      <c r="I95" s="142"/>
      <c r="J95" s="142">
        <f t="shared" si="26"/>
        <v>17.11</v>
      </c>
      <c r="K95" s="142">
        <f t="shared" si="27"/>
        <v>16.41</v>
      </c>
      <c r="L95" s="142">
        <f t="shared" si="28"/>
        <v>17.899999999999999</v>
      </c>
      <c r="M95" s="142">
        <f t="shared" si="29"/>
        <v>15.13</v>
      </c>
    </row>
    <row r="96" spans="1:13">
      <c r="A96" s="272"/>
      <c r="B96" s="168"/>
      <c r="C96" s="94"/>
      <c r="D96" s="107" t="s">
        <v>293</v>
      </c>
      <c r="E96" s="674">
        <v>40.29</v>
      </c>
      <c r="F96" s="674">
        <v>37.32</v>
      </c>
      <c r="G96" s="674">
        <v>37.479999999999997</v>
      </c>
      <c r="H96" s="674">
        <v>40.44</v>
      </c>
      <c r="I96" s="142"/>
      <c r="J96" s="142">
        <f t="shared" si="26"/>
        <v>40.29</v>
      </c>
      <c r="K96" s="142">
        <f t="shared" si="27"/>
        <v>37.32</v>
      </c>
      <c r="L96" s="142">
        <f t="shared" si="28"/>
        <v>37.479999999999997</v>
      </c>
      <c r="M96" s="142">
        <f t="shared" si="29"/>
        <v>40.44</v>
      </c>
    </row>
    <row r="98" spans="1:13">
      <c r="A98" s="272"/>
      <c r="B98" s="75" t="s">
        <v>49</v>
      </c>
      <c r="C98" s="174"/>
      <c r="D98" s="174"/>
      <c r="E98" s="1301" t="s">
        <v>285</v>
      </c>
      <c r="F98" s="1302"/>
      <c r="G98" s="1302"/>
      <c r="H98" s="1303"/>
      <c r="I98" s="160"/>
      <c r="J98" s="160"/>
    </row>
    <row r="99" spans="1:13" ht="22.5">
      <c r="A99" s="272"/>
      <c r="B99" s="82" t="s">
        <v>129</v>
      </c>
      <c r="C99" s="82" t="s">
        <v>3</v>
      </c>
      <c r="D99" s="82" t="s">
        <v>286</v>
      </c>
      <c r="E99" s="83" t="s">
        <v>222</v>
      </c>
      <c r="F99" s="83" t="s">
        <v>233</v>
      </c>
      <c r="G99" s="83" t="s">
        <v>223</v>
      </c>
      <c r="H99" s="83" t="s">
        <v>224</v>
      </c>
      <c r="I99" s="133"/>
      <c r="J99" s="133"/>
    </row>
    <row r="100" spans="1:13">
      <c r="A100" s="272"/>
      <c r="B100" s="164"/>
      <c r="C100" s="104" t="s">
        <v>287</v>
      </c>
      <c r="D100" s="167" t="s">
        <v>288</v>
      </c>
      <c r="E100" s="673">
        <v>9.51</v>
      </c>
      <c r="F100" s="673">
        <v>7.9</v>
      </c>
      <c r="G100" s="673">
        <v>7.85</v>
      </c>
      <c r="H100" s="673">
        <v>7.5</v>
      </c>
      <c r="I100" s="142"/>
      <c r="J100" s="142">
        <f>+ROUND(E100,2)</f>
        <v>9.51</v>
      </c>
      <c r="K100" s="142">
        <f t="shared" ref="K100:M100" si="30">+ROUND(F100,2)</f>
        <v>7.9</v>
      </c>
      <c r="L100" s="142">
        <f t="shared" si="30"/>
        <v>7.85</v>
      </c>
      <c r="M100" s="142">
        <f t="shared" si="30"/>
        <v>7.5</v>
      </c>
    </row>
    <row r="101" spans="1:13">
      <c r="A101" s="272"/>
      <c r="B101" s="154"/>
      <c r="C101" s="89"/>
      <c r="D101" s="167" t="s">
        <v>289</v>
      </c>
      <c r="E101" s="673">
        <v>12.18</v>
      </c>
      <c r="F101" s="673">
        <v>10.25</v>
      </c>
      <c r="G101" s="673">
        <v>10.19</v>
      </c>
      <c r="H101" s="673">
        <v>9.77</v>
      </c>
      <c r="I101" s="142"/>
      <c r="J101" s="142">
        <f t="shared" ref="J101:J107" si="31">+ROUND(E101,2)</f>
        <v>12.18</v>
      </c>
      <c r="K101" s="142">
        <f t="shared" ref="K101:K107" si="32">+ROUND(F101,2)</f>
        <v>10.25</v>
      </c>
      <c r="L101" s="142">
        <f t="shared" ref="L101:L107" si="33">+ROUND(G101,2)</f>
        <v>10.19</v>
      </c>
      <c r="M101" s="142">
        <f t="shared" ref="M101:M107" si="34">+ROUND(H101,2)</f>
        <v>9.77</v>
      </c>
    </row>
    <row r="102" spans="1:13">
      <c r="A102" s="272"/>
      <c r="B102" s="165" t="s">
        <v>324</v>
      </c>
      <c r="C102" s="89"/>
      <c r="D102" s="167" t="s">
        <v>291</v>
      </c>
      <c r="E102" s="673">
        <v>12.38</v>
      </c>
      <c r="F102" s="673">
        <v>10.45</v>
      </c>
      <c r="G102" s="673">
        <v>10.39</v>
      </c>
      <c r="H102" s="673">
        <v>9.9700000000000006</v>
      </c>
      <c r="I102" s="142"/>
      <c r="J102" s="142">
        <f t="shared" si="31"/>
        <v>12.38</v>
      </c>
      <c r="K102" s="142">
        <f t="shared" si="32"/>
        <v>10.45</v>
      </c>
      <c r="L102" s="142">
        <f t="shared" si="33"/>
        <v>10.39</v>
      </c>
      <c r="M102" s="142">
        <f t="shared" si="34"/>
        <v>9.9700000000000006</v>
      </c>
    </row>
    <row r="103" spans="1:13">
      <c r="A103" s="272"/>
      <c r="B103" s="165" t="s">
        <v>325</v>
      </c>
      <c r="C103" s="89"/>
      <c r="D103" s="167" t="s">
        <v>293</v>
      </c>
      <c r="E103" s="673">
        <v>29</v>
      </c>
      <c r="F103" s="673">
        <v>28.56</v>
      </c>
      <c r="G103" s="673">
        <v>28.55</v>
      </c>
      <c r="H103" s="673">
        <v>28.45</v>
      </c>
      <c r="I103" s="142"/>
      <c r="J103" s="142">
        <f t="shared" si="31"/>
        <v>29</v>
      </c>
      <c r="K103" s="142">
        <f t="shared" si="32"/>
        <v>28.56</v>
      </c>
      <c r="L103" s="142">
        <f t="shared" si="33"/>
        <v>28.55</v>
      </c>
      <c r="M103" s="142">
        <f t="shared" si="34"/>
        <v>28.45</v>
      </c>
    </row>
    <row r="104" spans="1:13">
      <c r="A104" s="272"/>
      <c r="B104" s="88" t="s">
        <v>412</v>
      </c>
      <c r="C104" s="172" t="s">
        <v>295</v>
      </c>
      <c r="D104" s="173" t="s">
        <v>288</v>
      </c>
      <c r="E104" s="674">
        <v>13.79</v>
      </c>
      <c r="F104" s="674">
        <v>11.85</v>
      </c>
      <c r="G104" s="674">
        <v>11.78</v>
      </c>
      <c r="H104" s="674">
        <v>11.36</v>
      </c>
      <c r="I104" s="142"/>
      <c r="J104" s="142">
        <f t="shared" si="31"/>
        <v>13.79</v>
      </c>
      <c r="K104" s="142">
        <f t="shared" si="32"/>
        <v>11.85</v>
      </c>
      <c r="L104" s="142">
        <f t="shared" si="33"/>
        <v>11.78</v>
      </c>
      <c r="M104" s="142">
        <f t="shared" si="34"/>
        <v>11.36</v>
      </c>
    </row>
    <row r="105" spans="1:13">
      <c r="A105" s="272"/>
      <c r="B105" s="165"/>
      <c r="C105" s="89"/>
      <c r="D105" s="173" t="s">
        <v>289</v>
      </c>
      <c r="E105" s="674">
        <v>16.04</v>
      </c>
      <c r="F105" s="674">
        <v>13.64</v>
      </c>
      <c r="G105" s="674">
        <v>13.55</v>
      </c>
      <c r="H105" s="674">
        <v>13.03</v>
      </c>
      <c r="I105" s="142"/>
      <c r="J105" s="142">
        <f t="shared" si="31"/>
        <v>16.04</v>
      </c>
      <c r="K105" s="142">
        <f t="shared" si="32"/>
        <v>13.64</v>
      </c>
      <c r="L105" s="142">
        <f t="shared" si="33"/>
        <v>13.55</v>
      </c>
      <c r="M105" s="142">
        <f t="shared" si="34"/>
        <v>13.03</v>
      </c>
    </row>
    <row r="106" spans="1:13">
      <c r="A106" s="272"/>
      <c r="B106" s="165"/>
      <c r="C106" s="89"/>
      <c r="D106" s="173" t="s">
        <v>291</v>
      </c>
      <c r="E106" s="674">
        <v>17.420000000000002</v>
      </c>
      <c r="F106" s="674">
        <v>14.96</v>
      </c>
      <c r="G106" s="674">
        <v>14.87</v>
      </c>
      <c r="H106" s="674">
        <v>14.33</v>
      </c>
      <c r="I106" s="142"/>
      <c r="J106" s="142">
        <f t="shared" si="31"/>
        <v>17.420000000000002</v>
      </c>
      <c r="K106" s="142">
        <f t="shared" si="32"/>
        <v>14.96</v>
      </c>
      <c r="L106" s="142">
        <f t="shared" si="33"/>
        <v>14.87</v>
      </c>
      <c r="M106" s="142">
        <f t="shared" si="34"/>
        <v>14.33</v>
      </c>
    </row>
    <row r="107" spans="1:13">
      <c r="A107" s="272"/>
      <c r="B107" s="168"/>
      <c r="C107" s="94"/>
      <c r="D107" s="107" t="s">
        <v>293</v>
      </c>
      <c r="E107" s="674">
        <v>37.43</v>
      </c>
      <c r="F107" s="674">
        <v>37.17</v>
      </c>
      <c r="G107" s="674">
        <v>37.159999999999997</v>
      </c>
      <c r="H107" s="674">
        <v>37.11</v>
      </c>
      <c r="I107" s="142"/>
      <c r="J107" s="142">
        <f t="shared" si="31"/>
        <v>37.43</v>
      </c>
      <c r="K107" s="142">
        <f t="shared" si="32"/>
        <v>37.17</v>
      </c>
      <c r="L107" s="142">
        <f t="shared" si="33"/>
        <v>37.159999999999997</v>
      </c>
      <c r="M107" s="142">
        <f t="shared" si="34"/>
        <v>37.11</v>
      </c>
    </row>
    <row r="108" spans="1:13">
      <c r="J108" s="142"/>
      <c r="K108" s="142"/>
      <c r="L108" s="142"/>
    </row>
    <row r="109" spans="1:13">
      <c r="A109" s="272"/>
      <c r="B109" s="175" t="s">
        <v>49</v>
      </c>
      <c r="C109" s="111"/>
      <c r="D109" s="111"/>
      <c r="E109" s="1299" t="s">
        <v>285</v>
      </c>
      <c r="F109" s="1300"/>
      <c r="G109" s="1300"/>
      <c r="H109" s="688"/>
      <c r="I109" s="160"/>
      <c r="J109" s="160"/>
    </row>
    <row r="110" spans="1:13">
      <c r="A110" s="272"/>
      <c r="B110" s="176"/>
      <c r="C110" s="177"/>
      <c r="D110" s="128"/>
      <c r="E110" s="177"/>
      <c r="F110" s="177"/>
      <c r="G110" s="178" t="s">
        <v>327</v>
      </c>
      <c r="I110" s="133"/>
      <c r="J110" s="133"/>
    </row>
    <row r="111" spans="1:13">
      <c r="A111" s="272"/>
      <c r="B111" s="149" t="s">
        <v>129</v>
      </c>
      <c r="C111" s="179" t="s">
        <v>3</v>
      </c>
      <c r="D111" s="132" t="s">
        <v>286</v>
      </c>
      <c r="E111" s="151" t="s">
        <v>226</v>
      </c>
      <c r="F111" s="151" t="s">
        <v>228</v>
      </c>
      <c r="G111" s="151" t="s">
        <v>328</v>
      </c>
      <c r="I111" s="133"/>
    </row>
    <row r="112" spans="1:13">
      <c r="A112" s="272"/>
      <c r="B112" s="152"/>
      <c r="C112" s="119"/>
      <c r="D112" s="120"/>
      <c r="E112" s="83"/>
      <c r="F112" s="83"/>
      <c r="G112" s="83" t="s">
        <v>329</v>
      </c>
      <c r="I112" s="133"/>
      <c r="J112" s="133"/>
    </row>
    <row r="113" spans="1:16">
      <c r="A113" s="272"/>
      <c r="B113" s="154"/>
      <c r="C113" s="74" t="s">
        <v>287</v>
      </c>
      <c r="D113" s="123" t="s">
        <v>288</v>
      </c>
      <c r="E113" s="696">
        <v>9.5299999999999994</v>
      </c>
      <c r="F113" s="696">
        <v>8.6999999999999993</v>
      </c>
      <c r="G113" s="698">
        <v>14.63</v>
      </c>
      <c r="I113" s="142"/>
      <c r="J113" s="142">
        <f>+ROUND(E113,2)</f>
        <v>9.5299999999999994</v>
      </c>
      <c r="K113" s="142">
        <f>+ROUND(F113,2)</f>
        <v>8.6999999999999993</v>
      </c>
      <c r="L113" s="142">
        <f>+ROUND(G113,2)</f>
        <v>14.63</v>
      </c>
    </row>
    <row r="114" spans="1:16">
      <c r="A114" s="272"/>
      <c r="B114" s="154"/>
      <c r="C114" s="89"/>
      <c r="D114" s="180" t="s">
        <v>289</v>
      </c>
      <c r="E114" s="697">
        <v>12.2</v>
      </c>
      <c r="F114" s="697">
        <v>11.21</v>
      </c>
      <c r="G114" s="699">
        <v>18.309999999999999</v>
      </c>
      <c r="I114" s="142"/>
      <c r="J114" s="142">
        <f t="shared" ref="J114:J120" si="35">+ROUND(E114,2)</f>
        <v>12.2</v>
      </c>
      <c r="K114" s="142">
        <f t="shared" ref="K114:L120" si="36">+ROUND(F114,2)</f>
        <v>11.21</v>
      </c>
      <c r="L114" s="142">
        <f t="shared" si="36"/>
        <v>18.309999999999999</v>
      </c>
    </row>
    <row r="115" spans="1:16">
      <c r="A115" s="272"/>
      <c r="B115" s="165" t="s">
        <v>324</v>
      </c>
      <c r="C115" s="89"/>
      <c r="D115" s="180" t="s">
        <v>291</v>
      </c>
      <c r="E115" s="697">
        <v>12.4</v>
      </c>
      <c r="F115" s="697">
        <v>11.41</v>
      </c>
      <c r="G115" s="699">
        <v>18.510000000000002</v>
      </c>
      <c r="I115" s="142"/>
      <c r="J115" s="142">
        <f t="shared" si="35"/>
        <v>12.4</v>
      </c>
      <c r="K115" s="142">
        <f t="shared" si="36"/>
        <v>11.41</v>
      </c>
      <c r="L115" s="142">
        <f t="shared" si="36"/>
        <v>18.510000000000002</v>
      </c>
    </row>
    <row r="116" spans="1:16">
      <c r="A116" s="272"/>
      <c r="B116" s="165" t="s">
        <v>325</v>
      </c>
      <c r="C116" s="89"/>
      <c r="D116" s="180" t="s">
        <v>293</v>
      </c>
      <c r="E116" s="697">
        <v>29.01</v>
      </c>
      <c r="F116" s="697">
        <v>28.78</v>
      </c>
      <c r="G116" s="699">
        <v>30.41</v>
      </c>
      <c r="I116" s="142"/>
      <c r="J116" s="142">
        <f t="shared" si="35"/>
        <v>29.01</v>
      </c>
      <c r="K116" s="142">
        <f t="shared" si="36"/>
        <v>28.78</v>
      </c>
      <c r="L116" s="142">
        <f t="shared" si="36"/>
        <v>30.41</v>
      </c>
    </row>
    <row r="117" spans="1:16">
      <c r="A117" s="272"/>
      <c r="B117" s="88" t="s">
        <v>412</v>
      </c>
      <c r="C117" s="181" t="s">
        <v>295</v>
      </c>
      <c r="D117" s="180" t="s">
        <v>288</v>
      </c>
      <c r="E117" s="697">
        <v>13.81</v>
      </c>
      <c r="F117" s="697">
        <v>12.81</v>
      </c>
      <c r="G117" s="699">
        <v>19.96</v>
      </c>
      <c r="I117" s="142"/>
      <c r="J117" s="142">
        <f t="shared" si="35"/>
        <v>13.81</v>
      </c>
      <c r="K117" s="142">
        <f t="shared" si="36"/>
        <v>12.81</v>
      </c>
      <c r="L117" s="142">
        <f t="shared" si="36"/>
        <v>19.96</v>
      </c>
    </row>
    <row r="118" spans="1:16">
      <c r="A118" s="272"/>
      <c r="B118" s="165"/>
      <c r="C118" s="89"/>
      <c r="D118" s="180" t="s">
        <v>289</v>
      </c>
      <c r="E118" s="697">
        <v>16.059999999999999</v>
      </c>
      <c r="F118" s="697">
        <v>14.83</v>
      </c>
      <c r="G118" s="699">
        <v>23.69</v>
      </c>
      <c r="I118" s="142"/>
      <c r="J118" s="142">
        <f t="shared" si="35"/>
        <v>16.059999999999999</v>
      </c>
      <c r="K118" s="142">
        <f t="shared" si="36"/>
        <v>14.83</v>
      </c>
      <c r="L118" s="142">
        <f t="shared" si="36"/>
        <v>23.69</v>
      </c>
    </row>
    <row r="119" spans="1:16">
      <c r="A119" s="272"/>
      <c r="B119" s="165"/>
      <c r="C119" s="89"/>
      <c r="D119" s="180" t="s">
        <v>291</v>
      </c>
      <c r="E119" s="697">
        <v>17.45</v>
      </c>
      <c r="F119" s="697">
        <v>16.18</v>
      </c>
      <c r="G119" s="699">
        <v>25.28</v>
      </c>
      <c r="I119" s="142"/>
      <c r="J119" s="142">
        <f t="shared" si="35"/>
        <v>17.45</v>
      </c>
      <c r="K119" s="142">
        <f t="shared" si="36"/>
        <v>16.18</v>
      </c>
      <c r="L119" s="142">
        <f t="shared" si="36"/>
        <v>25.28</v>
      </c>
    </row>
    <row r="120" spans="1:16">
      <c r="A120" s="272"/>
      <c r="B120" s="168"/>
      <c r="C120" s="94"/>
      <c r="D120" s="107" t="s">
        <v>293</v>
      </c>
      <c r="E120" s="697">
        <v>37.43</v>
      </c>
      <c r="F120" s="697">
        <v>37.299999999999997</v>
      </c>
      <c r="G120" s="699">
        <v>38.24</v>
      </c>
      <c r="I120" s="142"/>
      <c r="J120" s="142">
        <f t="shared" si="35"/>
        <v>37.43</v>
      </c>
      <c r="K120" s="142">
        <f t="shared" si="36"/>
        <v>37.299999999999997</v>
      </c>
      <c r="L120" s="142">
        <f t="shared" si="36"/>
        <v>38.24</v>
      </c>
    </row>
    <row r="122" spans="1:16">
      <c r="A122" s="272"/>
      <c r="B122" s="182" t="s">
        <v>49</v>
      </c>
      <c r="C122" s="111"/>
      <c r="D122" s="111"/>
      <c r="E122" s="183"/>
      <c r="F122" s="184" t="s">
        <v>285</v>
      </c>
      <c r="G122" s="113"/>
      <c r="H122" s="113"/>
      <c r="I122" s="114"/>
      <c r="J122" s="114"/>
    </row>
    <row r="123" spans="1:16">
      <c r="A123" s="272"/>
      <c r="B123" s="177"/>
      <c r="C123" s="128"/>
      <c r="D123" s="177"/>
      <c r="E123" s="128"/>
      <c r="F123" s="177"/>
      <c r="G123" s="129" t="s">
        <v>298</v>
      </c>
      <c r="H123" s="177"/>
      <c r="I123" s="129" t="s">
        <v>316</v>
      </c>
      <c r="J123" s="178" t="s">
        <v>299</v>
      </c>
    </row>
    <row r="124" spans="1:16" ht="24.75" customHeight="1">
      <c r="A124" s="272"/>
      <c r="B124" s="179" t="s">
        <v>129</v>
      </c>
      <c r="C124" s="132" t="s">
        <v>3</v>
      </c>
      <c r="D124" s="179" t="s">
        <v>286</v>
      </c>
      <c r="E124" s="133" t="s">
        <v>300</v>
      </c>
      <c r="F124" s="151" t="s">
        <v>301</v>
      </c>
      <c r="G124" s="133" t="s">
        <v>302</v>
      </c>
      <c r="H124" s="151" t="s">
        <v>303</v>
      </c>
      <c r="I124" s="133" t="s">
        <v>330</v>
      </c>
      <c r="J124" s="151" t="s">
        <v>305</v>
      </c>
    </row>
    <row r="125" spans="1:16">
      <c r="A125" s="272"/>
      <c r="B125" s="119"/>
      <c r="C125" s="120"/>
      <c r="D125" s="185"/>
      <c r="E125" s="121"/>
      <c r="F125" s="83"/>
      <c r="G125" s="121"/>
      <c r="H125" s="83"/>
      <c r="I125" s="121" t="s">
        <v>331</v>
      </c>
      <c r="J125" s="83"/>
    </row>
    <row r="126" spans="1:16">
      <c r="A126" s="272"/>
      <c r="B126" s="186"/>
      <c r="C126" s="74" t="s">
        <v>306</v>
      </c>
      <c r="D126" s="123" t="s">
        <v>307</v>
      </c>
      <c r="E126" s="136" t="s">
        <v>308</v>
      </c>
      <c r="F126" s="666">
        <v>76.319999999999993</v>
      </c>
      <c r="G126" s="666">
        <v>70.67</v>
      </c>
      <c r="H126" s="666">
        <v>75.64</v>
      </c>
      <c r="I126" s="666">
        <v>78.16</v>
      </c>
      <c r="J126" s="666">
        <v>76.319999999999993</v>
      </c>
      <c r="L126" s="87">
        <f>+ROUND(F126,2)</f>
        <v>76.319999999999993</v>
      </c>
      <c r="M126" s="87">
        <f t="shared" ref="M126:P126" si="37">+ROUND(G126,2)</f>
        <v>70.67</v>
      </c>
      <c r="N126" s="87">
        <f t="shared" si="37"/>
        <v>75.64</v>
      </c>
      <c r="O126" s="87">
        <f t="shared" si="37"/>
        <v>78.16</v>
      </c>
      <c r="P126" s="87">
        <f t="shared" si="37"/>
        <v>76.319999999999993</v>
      </c>
    </row>
    <row r="127" spans="1:16">
      <c r="A127" s="272"/>
      <c r="B127" s="165" t="s">
        <v>324</v>
      </c>
      <c r="C127" s="89"/>
      <c r="D127" s="180" t="s">
        <v>309</v>
      </c>
      <c r="E127" s="187" t="s">
        <v>308</v>
      </c>
      <c r="F127" s="674">
        <v>69.64</v>
      </c>
      <c r="G127" s="674">
        <v>70.44</v>
      </c>
      <c r="H127" s="674">
        <v>69.290000000000006</v>
      </c>
      <c r="I127" s="674">
        <v>71.78</v>
      </c>
      <c r="J127" s="674">
        <v>70.33</v>
      </c>
      <c r="L127" s="87">
        <f t="shared" ref="L127:L131" si="38">+ROUND(F127,2)</f>
        <v>69.64</v>
      </c>
      <c r="M127" s="87">
        <f t="shared" ref="M127:M131" si="39">+ROUND(G127,2)</f>
        <v>70.44</v>
      </c>
      <c r="N127" s="87">
        <f t="shared" ref="N127:N131" si="40">+ROUND(H127,2)</f>
        <v>69.290000000000006</v>
      </c>
      <c r="O127" s="87">
        <f t="shared" ref="O127:O131" si="41">+ROUND(I127,2)</f>
        <v>71.78</v>
      </c>
      <c r="P127" s="87">
        <f t="shared" ref="P127:P131" si="42">+ROUND(J127,2)</f>
        <v>70.33</v>
      </c>
    </row>
    <row r="128" spans="1:16">
      <c r="A128" s="272"/>
      <c r="B128" s="165" t="s">
        <v>325</v>
      </c>
      <c r="C128" s="89"/>
      <c r="D128" s="180" t="s">
        <v>310</v>
      </c>
      <c r="E128" s="187" t="s">
        <v>308</v>
      </c>
      <c r="F128" s="674">
        <v>69.64</v>
      </c>
      <c r="G128" s="674">
        <v>70.44</v>
      </c>
      <c r="H128" s="674">
        <v>69.290000000000006</v>
      </c>
      <c r="I128" s="674">
        <v>71.78</v>
      </c>
      <c r="J128" s="674">
        <v>70.33</v>
      </c>
      <c r="L128" s="87">
        <f t="shared" si="38"/>
        <v>69.64</v>
      </c>
      <c r="M128" s="87">
        <f t="shared" si="39"/>
        <v>70.44</v>
      </c>
      <c r="N128" s="87">
        <f t="shared" si="40"/>
        <v>69.290000000000006</v>
      </c>
      <c r="O128" s="87">
        <f t="shared" si="41"/>
        <v>71.78</v>
      </c>
      <c r="P128" s="87">
        <f t="shared" si="42"/>
        <v>70.33</v>
      </c>
    </row>
    <row r="129" spans="1:16">
      <c r="A129" s="272"/>
      <c r="B129" s="88" t="s">
        <v>412</v>
      </c>
      <c r="C129" s="106" t="s">
        <v>311</v>
      </c>
      <c r="D129" s="180" t="s">
        <v>312</v>
      </c>
      <c r="E129" s="187" t="s">
        <v>308</v>
      </c>
      <c r="F129" s="674">
        <v>121.86</v>
      </c>
      <c r="G129" s="674">
        <v>122.39</v>
      </c>
      <c r="H129" s="674">
        <v>114.68</v>
      </c>
      <c r="I129" s="674">
        <v>124.23</v>
      </c>
      <c r="J129" s="674">
        <v>115.98</v>
      </c>
      <c r="L129" s="87">
        <f t="shared" si="38"/>
        <v>121.86</v>
      </c>
      <c r="M129" s="87">
        <f t="shared" si="39"/>
        <v>122.39</v>
      </c>
      <c r="N129" s="87">
        <f t="shared" si="40"/>
        <v>114.68</v>
      </c>
      <c r="O129" s="87">
        <f t="shared" si="41"/>
        <v>124.23</v>
      </c>
      <c r="P129" s="87">
        <f t="shared" si="42"/>
        <v>115.98</v>
      </c>
    </row>
    <row r="130" spans="1:16">
      <c r="A130" s="272"/>
      <c r="B130" s="188"/>
      <c r="C130" s="89"/>
      <c r="D130" s="180" t="s">
        <v>313</v>
      </c>
      <c r="E130" s="187" t="s">
        <v>308</v>
      </c>
      <c r="F130" s="674">
        <v>90.04</v>
      </c>
      <c r="G130" s="674">
        <v>90.46</v>
      </c>
      <c r="H130" s="674">
        <v>97.03</v>
      </c>
      <c r="I130" s="674">
        <v>90.95</v>
      </c>
      <c r="J130" s="674">
        <v>97.26</v>
      </c>
      <c r="L130" s="87">
        <f t="shared" si="38"/>
        <v>90.04</v>
      </c>
      <c r="M130" s="87">
        <f t="shared" si="39"/>
        <v>90.46</v>
      </c>
      <c r="N130" s="87">
        <f t="shared" si="40"/>
        <v>97.03</v>
      </c>
      <c r="O130" s="87">
        <f t="shared" si="41"/>
        <v>90.95</v>
      </c>
      <c r="P130" s="87">
        <f t="shared" si="42"/>
        <v>97.26</v>
      </c>
    </row>
    <row r="131" spans="1:16">
      <c r="A131" s="272"/>
      <c r="B131" s="141"/>
      <c r="C131" s="94"/>
      <c r="D131" s="189" t="s">
        <v>314</v>
      </c>
      <c r="E131" s="187" t="s">
        <v>308</v>
      </c>
      <c r="F131" s="674">
        <v>90.04</v>
      </c>
      <c r="G131" s="674">
        <v>90.46</v>
      </c>
      <c r="H131" s="674">
        <v>97.03</v>
      </c>
      <c r="I131" s="674">
        <v>90.95</v>
      </c>
      <c r="J131" s="674">
        <v>97.26</v>
      </c>
      <c r="L131" s="87">
        <f t="shared" si="38"/>
        <v>90.04</v>
      </c>
      <c r="M131" s="87">
        <f t="shared" si="39"/>
        <v>90.46</v>
      </c>
      <c r="N131" s="87">
        <f t="shared" si="40"/>
        <v>97.03</v>
      </c>
      <c r="O131" s="87">
        <f t="shared" si="41"/>
        <v>90.95</v>
      </c>
      <c r="P131" s="87">
        <f t="shared" si="42"/>
        <v>97.26</v>
      </c>
    </row>
    <row r="133" spans="1:16">
      <c r="A133" s="272"/>
      <c r="B133" s="182" t="s">
        <v>49</v>
      </c>
      <c r="C133" s="190"/>
      <c r="D133" s="190"/>
      <c r="E133" s="191"/>
      <c r="F133" s="192" t="s">
        <v>285</v>
      </c>
      <c r="G133" s="193"/>
      <c r="H133" s="193"/>
      <c r="I133" s="194"/>
      <c r="J133" s="194"/>
    </row>
    <row r="134" spans="1:16">
      <c r="A134" s="272"/>
      <c r="B134" s="195"/>
      <c r="C134" s="196"/>
      <c r="D134" s="195"/>
      <c r="E134" s="196"/>
      <c r="F134" s="195"/>
      <c r="G134" s="197" t="s">
        <v>298</v>
      </c>
      <c r="H134" s="195"/>
      <c r="I134" s="197" t="s">
        <v>298</v>
      </c>
      <c r="J134" s="198" t="s">
        <v>299</v>
      </c>
    </row>
    <row r="135" spans="1:16" ht="32.25" customHeight="1">
      <c r="A135" s="272"/>
      <c r="B135" s="179" t="s">
        <v>129</v>
      </c>
      <c r="C135" s="132" t="s">
        <v>3</v>
      </c>
      <c r="D135" s="179" t="s">
        <v>286</v>
      </c>
      <c r="E135" s="133" t="s">
        <v>300</v>
      </c>
      <c r="F135" s="151" t="s">
        <v>301</v>
      </c>
      <c r="G135" s="133" t="s">
        <v>302</v>
      </c>
      <c r="H135" s="151" t="s">
        <v>303</v>
      </c>
      <c r="I135" s="133" t="s">
        <v>304</v>
      </c>
      <c r="J135" s="151" t="s">
        <v>305</v>
      </c>
    </row>
    <row r="136" spans="1:16">
      <c r="A136" s="272"/>
      <c r="B136" s="119"/>
      <c r="C136" s="120"/>
      <c r="D136" s="119"/>
      <c r="E136" s="121"/>
      <c r="F136" s="83"/>
      <c r="G136" s="121"/>
      <c r="H136" s="83"/>
      <c r="I136" s="121" t="s">
        <v>305</v>
      </c>
      <c r="J136" s="83"/>
    </row>
    <row r="137" spans="1:16">
      <c r="A137" s="272"/>
      <c r="B137" s="186"/>
      <c r="C137" s="155" t="s">
        <v>287</v>
      </c>
      <c r="D137" s="155" t="s">
        <v>318</v>
      </c>
      <c r="E137" s="136" t="s">
        <v>308</v>
      </c>
      <c r="F137" s="666">
        <v>33.08</v>
      </c>
      <c r="G137" s="666">
        <v>32.24</v>
      </c>
      <c r="H137" s="666">
        <v>36.520000000000003</v>
      </c>
      <c r="I137" s="666">
        <v>35.11</v>
      </c>
      <c r="J137" s="666">
        <v>37.17</v>
      </c>
      <c r="L137" s="87">
        <f>+ROUND(F137,2)</f>
        <v>33.08</v>
      </c>
      <c r="M137" s="87">
        <f t="shared" ref="M137:P137" si="43">+ROUND(G137,2)</f>
        <v>32.24</v>
      </c>
      <c r="N137" s="87">
        <f t="shared" si="43"/>
        <v>36.520000000000003</v>
      </c>
      <c r="O137" s="87">
        <f t="shared" si="43"/>
        <v>35.11</v>
      </c>
      <c r="P137" s="87">
        <f t="shared" si="43"/>
        <v>37.17</v>
      </c>
    </row>
    <row r="138" spans="1:16">
      <c r="A138" s="272"/>
      <c r="B138" s="165" t="s">
        <v>324</v>
      </c>
      <c r="C138" s="199" t="s">
        <v>295</v>
      </c>
      <c r="D138" s="200" t="s">
        <v>318</v>
      </c>
      <c r="E138" s="201" t="s">
        <v>308</v>
      </c>
      <c r="F138" s="672">
        <v>34.340000000000003</v>
      </c>
      <c r="G138" s="672">
        <v>35.53</v>
      </c>
      <c r="H138" s="672">
        <v>38.54</v>
      </c>
      <c r="I138" s="672">
        <v>37.36</v>
      </c>
      <c r="J138" s="672">
        <v>38.89</v>
      </c>
      <c r="L138" s="87">
        <f t="shared" ref="L138:L142" si="44">+ROUND(F138,2)</f>
        <v>34.340000000000003</v>
      </c>
      <c r="M138" s="87">
        <f t="shared" ref="M138:M142" si="45">+ROUND(G138,2)</f>
        <v>35.53</v>
      </c>
      <c r="N138" s="87">
        <f t="shared" ref="N138:N142" si="46">+ROUND(H138,2)</f>
        <v>38.54</v>
      </c>
      <c r="O138" s="87">
        <f t="shared" ref="O138:O142" si="47">+ROUND(I138,2)</f>
        <v>37.36</v>
      </c>
      <c r="P138" s="87">
        <f t="shared" ref="P138:P142" si="48">+ROUND(J138,2)</f>
        <v>38.89</v>
      </c>
    </row>
    <row r="139" spans="1:16">
      <c r="A139" s="272"/>
      <c r="B139" s="165" t="s">
        <v>325</v>
      </c>
      <c r="C139" s="199" t="s">
        <v>306</v>
      </c>
      <c r="D139" s="200" t="s">
        <v>319</v>
      </c>
      <c r="E139" s="201" t="s">
        <v>308</v>
      </c>
      <c r="F139" s="672">
        <v>230.8</v>
      </c>
      <c r="G139" s="672">
        <v>231.26</v>
      </c>
      <c r="H139" s="672">
        <v>238.67</v>
      </c>
      <c r="I139" s="672">
        <v>247.38</v>
      </c>
      <c r="J139" s="672">
        <v>254.49</v>
      </c>
      <c r="L139" s="87">
        <f t="shared" si="44"/>
        <v>230.8</v>
      </c>
      <c r="M139" s="87">
        <f t="shared" si="45"/>
        <v>231.26</v>
      </c>
      <c r="N139" s="87">
        <f t="shared" si="46"/>
        <v>238.67</v>
      </c>
      <c r="O139" s="87">
        <f t="shared" si="47"/>
        <v>247.38</v>
      </c>
      <c r="P139" s="87">
        <f t="shared" si="48"/>
        <v>254.49</v>
      </c>
    </row>
    <row r="140" spans="1:16">
      <c r="A140" s="272"/>
      <c r="B140" s="88" t="s">
        <v>447</v>
      </c>
      <c r="C140" s="155"/>
      <c r="D140" s="200" t="s">
        <v>320</v>
      </c>
      <c r="E140" s="201" t="s">
        <v>308</v>
      </c>
      <c r="F140" s="672">
        <v>230.8</v>
      </c>
      <c r="G140" s="672">
        <v>231.26</v>
      </c>
      <c r="H140" s="672">
        <v>238.67</v>
      </c>
      <c r="I140" s="672">
        <v>247.38</v>
      </c>
      <c r="J140" s="672">
        <v>254.49</v>
      </c>
      <c r="L140" s="87">
        <f t="shared" si="44"/>
        <v>230.8</v>
      </c>
      <c r="M140" s="87">
        <f t="shared" si="45"/>
        <v>231.26</v>
      </c>
      <c r="N140" s="87">
        <f t="shared" si="46"/>
        <v>238.67</v>
      </c>
      <c r="O140" s="87">
        <f t="shared" si="47"/>
        <v>247.38</v>
      </c>
      <c r="P140" s="87">
        <f t="shared" si="48"/>
        <v>254.49</v>
      </c>
    </row>
    <row r="141" spans="1:16">
      <c r="A141" s="272"/>
      <c r="B141" s="186"/>
      <c r="C141" s="199" t="s">
        <v>311</v>
      </c>
      <c r="D141" s="200" t="s">
        <v>321</v>
      </c>
      <c r="E141" s="201" t="s">
        <v>308</v>
      </c>
      <c r="F141" s="672">
        <v>357.55</v>
      </c>
      <c r="G141" s="672">
        <v>328.63</v>
      </c>
      <c r="H141" s="672">
        <v>328.63</v>
      </c>
      <c r="I141" s="672">
        <v>353.62</v>
      </c>
      <c r="J141" s="672">
        <v>353.62</v>
      </c>
      <c r="L141" s="87">
        <f t="shared" si="44"/>
        <v>357.55</v>
      </c>
      <c r="M141" s="87">
        <f t="shared" si="45"/>
        <v>328.63</v>
      </c>
      <c r="N141" s="87">
        <f t="shared" si="46"/>
        <v>328.63</v>
      </c>
      <c r="O141" s="87">
        <f t="shared" si="47"/>
        <v>353.62</v>
      </c>
      <c r="P141" s="87">
        <f t="shared" si="48"/>
        <v>353.62</v>
      </c>
    </row>
    <row r="142" spans="1:16">
      <c r="A142" s="272"/>
      <c r="B142" s="202"/>
      <c r="C142" s="159"/>
      <c r="D142" s="200" t="s">
        <v>322</v>
      </c>
      <c r="E142" s="201" t="s">
        <v>308</v>
      </c>
      <c r="F142" s="672">
        <v>318.13</v>
      </c>
      <c r="G142" s="672">
        <v>318.74</v>
      </c>
      <c r="H142" s="672">
        <v>327.60000000000002</v>
      </c>
      <c r="I142" s="672">
        <v>344.11</v>
      </c>
      <c r="J142" s="672">
        <v>352.47</v>
      </c>
      <c r="L142" s="87">
        <f t="shared" si="44"/>
        <v>318.13</v>
      </c>
      <c r="M142" s="87">
        <f t="shared" si="45"/>
        <v>318.74</v>
      </c>
      <c r="N142" s="87">
        <f t="shared" si="46"/>
        <v>327.60000000000002</v>
      </c>
      <c r="O142" s="87">
        <f t="shared" si="47"/>
        <v>344.11</v>
      </c>
      <c r="P142" s="87">
        <f t="shared" si="48"/>
        <v>352.47</v>
      </c>
    </row>
    <row r="143" spans="1:16">
      <c r="A143" s="272"/>
    </row>
    <row r="144" spans="1:16">
      <c r="B144" s="203"/>
      <c r="C144" s="203"/>
      <c r="D144" s="203"/>
      <c r="E144" s="203"/>
      <c r="F144" s="203"/>
      <c r="G144" s="203"/>
      <c r="H144" s="203"/>
      <c r="I144" s="203"/>
      <c r="J144" s="203"/>
      <c r="K144" s="203"/>
      <c r="L144" s="203"/>
    </row>
    <row r="146" spans="1:21" ht="18.75">
      <c r="B146" s="1296" t="s">
        <v>332</v>
      </c>
      <c r="C146" s="1296"/>
      <c r="D146" s="1296"/>
      <c r="E146" s="1296"/>
      <c r="F146" s="1296"/>
      <c r="G146" s="1296"/>
      <c r="H146" s="1296"/>
      <c r="L146">
        <v>29.61</v>
      </c>
      <c r="M146">
        <v>28.69</v>
      </c>
      <c r="N146">
        <v>29.8</v>
      </c>
      <c r="O146">
        <v>29.83</v>
      </c>
      <c r="P146">
        <v>29.8</v>
      </c>
      <c r="Q146">
        <v>29.8</v>
      </c>
      <c r="S146">
        <v>29.83</v>
      </c>
      <c r="U146">
        <v>29.8</v>
      </c>
    </row>
    <row r="147" spans="1:21">
      <c r="L147">
        <v>33.5</v>
      </c>
      <c r="M147">
        <v>33.65</v>
      </c>
      <c r="N147">
        <v>34.76</v>
      </c>
      <c r="O147">
        <v>33.85</v>
      </c>
      <c r="P147">
        <v>34.799999999999997</v>
      </c>
      <c r="Q147">
        <v>34.76</v>
      </c>
      <c r="S147">
        <v>33.85</v>
      </c>
      <c r="U147">
        <v>34.799999999999997</v>
      </c>
    </row>
    <row r="148" spans="1:21">
      <c r="A148" s="272"/>
      <c r="B148" s="204" t="s">
        <v>49</v>
      </c>
      <c r="C148" s="205"/>
      <c r="D148" s="205"/>
      <c r="E148" s="206"/>
      <c r="F148" s="207" t="s">
        <v>285</v>
      </c>
      <c r="G148" s="208"/>
      <c r="H148" s="208"/>
      <c r="I148" s="209"/>
      <c r="J148" s="209"/>
      <c r="L148">
        <v>35.14</v>
      </c>
      <c r="M148">
        <v>33.92</v>
      </c>
      <c r="N148">
        <v>34.99</v>
      </c>
      <c r="O148">
        <v>34.19</v>
      </c>
      <c r="P148">
        <v>35.11</v>
      </c>
      <c r="Q148">
        <v>34.99</v>
      </c>
      <c r="S148">
        <v>34.19</v>
      </c>
      <c r="U148">
        <v>35.11</v>
      </c>
    </row>
    <row r="149" spans="1:21">
      <c r="A149" s="272"/>
      <c r="B149" s="195"/>
      <c r="C149" s="210"/>
      <c r="D149" s="210"/>
      <c r="E149" s="210"/>
      <c r="F149" s="210"/>
      <c r="G149" s="210" t="s">
        <v>298</v>
      </c>
      <c r="H149" s="210"/>
      <c r="I149" s="210" t="s">
        <v>298</v>
      </c>
      <c r="J149" s="210" t="s">
        <v>303</v>
      </c>
      <c r="L149">
        <v>47.22</v>
      </c>
      <c r="M149">
        <v>45.23</v>
      </c>
      <c r="N149">
        <v>48.21</v>
      </c>
      <c r="O149">
        <v>48.82</v>
      </c>
      <c r="P149">
        <v>49.24</v>
      </c>
      <c r="Q149">
        <v>48.21</v>
      </c>
      <c r="S149">
        <v>48.82</v>
      </c>
      <c r="U149">
        <v>49.24</v>
      </c>
    </row>
    <row r="150" spans="1:21" ht="22.5" customHeight="1">
      <c r="A150" s="272"/>
      <c r="B150" s="179" t="s">
        <v>129</v>
      </c>
      <c r="C150" s="179" t="s">
        <v>3</v>
      </c>
      <c r="D150" s="179" t="s">
        <v>286</v>
      </c>
      <c r="E150" s="179" t="s">
        <v>300</v>
      </c>
      <c r="F150" s="179" t="s">
        <v>301</v>
      </c>
      <c r="G150" s="179" t="s">
        <v>302</v>
      </c>
      <c r="H150" s="179" t="s">
        <v>303</v>
      </c>
      <c r="I150" s="179" t="s">
        <v>304</v>
      </c>
      <c r="J150" s="179" t="s">
        <v>331</v>
      </c>
      <c r="L150">
        <v>50.88</v>
      </c>
      <c r="M150">
        <v>49.7</v>
      </c>
      <c r="N150">
        <v>50.12</v>
      </c>
      <c r="O150">
        <v>52.98</v>
      </c>
      <c r="P150">
        <v>53.17</v>
      </c>
      <c r="Q150">
        <v>50.12</v>
      </c>
      <c r="S150">
        <v>52.98</v>
      </c>
      <c r="U150">
        <v>53.17</v>
      </c>
    </row>
    <row r="151" spans="1:21">
      <c r="A151" s="272"/>
      <c r="B151" s="119"/>
      <c r="C151" s="119"/>
      <c r="D151" s="119"/>
      <c r="E151" s="119"/>
      <c r="F151" s="119"/>
      <c r="G151" s="119"/>
      <c r="H151" s="119"/>
      <c r="I151" s="119" t="s">
        <v>305</v>
      </c>
      <c r="J151" s="119"/>
      <c r="L151">
        <v>38.770000000000003</v>
      </c>
      <c r="M151">
        <v>37.21</v>
      </c>
      <c r="N151">
        <v>39.92</v>
      </c>
      <c r="O151">
        <v>39.19</v>
      </c>
      <c r="P151">
        <v>40.07</v>
      </c>
      <c r="Q151">
        <v>39.92</v>
      </c>
      <c r="S151">
        <v>39.19</v>
      </c>
      <c r="U151">
        <v>40.07</v>
      </c>
    </row>
    <row r="152" spans="1:21">
      <c r="A152" s="272"/>
      <c r="B152" s="154"/>
      <c r="C152" s="211" t="s">
        <v>287</v>
      </c>
      <c r="D152" s="212" t="s">
        <v>288</v>
      </c>
      <c r="E152" s="201" t="s">
        <v>308</v>
      </c>
      <c r="F152" s="672">
        <v>29.61</v>
      </c>
      <c r="G152" s="672">
        <v>28.69</v>
      </c>
      <c r="H152" s="672">
        <v>29.8</v>
      </c>
      <c r="I152" s="672">
        <v>29.83</v>
      </c>
      <c r="J152" s="672">
        <v>29.8</v>
      </c>
      <c r="L152" s="87">
        <v>53.79</v>
      </c>
      <c r="M152" s="87">
        <v>54.74</v>
      </c>
      <c r="N152">
        <v>54.24</v>
      </c>
      <c r="O152">
        <v>57.76</v>
      </c>
      <c r="P152">
        <v>56.99</v>
      </c>
      <c r="Q152">
        <v>54.24</v>
      </c>
      <c r="S152">
        <v>57.76</v>
      </c>
      <c r="U152">
        <v>56.99</v>
      </c>
    </row>
    <row r="153" spans="1:21">
      <c r="A153" s="272"/>
      <c r="B153" s="186"/>
      <c r="C153" s="213"/>
      <c r="D153" s="212" t="s">
        <v>289</v>
      </c>
      <c r="E153" s="201" t="s">
        <v>308</v>
      </c>
      <c r="F153" s="672">
        <v>33.5</v>
      </c>
      <c r="G153" s="672">
        <v>33.65</v>
      </c>
      <c r="H153" s="672">
        <v>34.76</v>
      </c>
      <c r="I153" s="672">
        <v>33.85</v>
      </c>
      <c r="J153" s="672">
        <v>34.799999999999997</v>
      </c>
      <c r="L153" s="87">
        <v>71.430000000000007</v>
      </c>
      <c r="M153" s="87">
        <v>69.069999999999993</v>
      </c>
      <c r="N153">
        <v>72.239999999999995</v>
      </c>
      <c r="O153">
        <v>78.12</v>
      </c>
      <c r="P153">
        <v>77.05</v>
      </c>
      <c r="Q153">
        <v>72.239999999999995</v>
      </c>
      <c r="S153">
        <v>78.12</v>
      </c>
      <c r="U153">
        <v>77.05</v>
      </c>
    </row>
    <row r="154" spans="1:21">
      <c r="A154" s="272"/>
      <c r="B154" s="186"/>
      <c r="C154" s="213"/>
      <c r="D154" s="212" t="s">
        <v>291</v>
      </c>
      <c r="E154" s="201" t="s">
        <v>308</v>
      </c>
      <c r="F154" s="672">
        <v>35.14</v>
      </c>
      <c r="G154" s="672">
        <v>33.92</v>
      </c>
      <c r="H154" s="672">
        <v>34.99</v>
      </c>
      <c r="I154" s="672">
        <v>34.19</v>
      </c>
      <c r="J154" s="672">
        <v>35.11</v>
      </c>
      <c r="L154" s="87">
        <v>76.319999999999993</v>
      </c>
      <c r="M154" s="87">
        <v>70.67</v>
      </c>
      <c r="N154">
        <v>75.64</v>
      </c>
      <c r="O154">
        <v>78.16</v>
      </c>
      <c r="P154">
        <v>76.319999999999993</v>
      </c>
      <c r="Q154">
        <v>75.64</v>
      </c>
      <c r="S154">
        <v>78.16</v>
      </c>
      <c r="U154">
        <v>76.319999999999993</v>
      </c>
    </row>
    <row r="155" spans="1:21">
      <c r="A155" s="272"/>
      <c r="B155" s="186"/>
      <c r="C155" s="214"/>
      <c r="D155" s="212" t="s">
        <v>293</v>
      </c>
      <c r="E155" s="201" t="s">
        <v>308</v>
      </c>
      <c r="F155" s="672">
        <v>47.22</v>
      </c>
      <c r="G155" s="672">
        <v>45.23</v>
      </c>
      <c r="H155" s="672">
        <v>48.21</v>
      </c>
      <c r="I155" s="672">
        <v>48.82</v>
      </c>
      <c r="J155" s="672">
        <v>49.24</v>
      </c>
      <c r="L155" s="87">
        <v>69.64</v>
      </c>
      <c r="M155" s="87">
        <v>70.44</v>
      </c>
      <c r="N155">
        <v>69.290000000000006</v>
      </c>
      <c r="O155">
        <v>71.78</v>
      </c>
      <c r="P155">
        <v>70.33</v>
      </c>
      <c r="Q155">
        <v>69.290000000000006</v>
      </c>
      <c r="S155">
        <v>71.78</v>
      </c>
      <c r="U155">
        <v>70.33</v>
      </c>
    </row>
    <row r="156" spans="1:21">
      <c r="A156" s="272"/>
      <c r="B156" s="186" t="s">
        <v>324</v>
      </c>
      <c r="C156" s="211" t="s">
        <v>295</v>
      </c>
      <c r="D156" s="212" t="s">
        <v>288</v>
      </c>
      <c r="E156" s="201" t="s">
        <v>308</v>
      </c>
      <c r="F156" s="672">
        <v>50.88</v>
      </c>
      <c r="G156" s="672">
        <v>49.7</v>
      </c>
      <c r="H156" s="672">
        <v>50.12</v>
      </c>
      <c r="I156" s="672">
        <v>52.98</v>
      </c>
      <c r="J156" s="672">
        <v>53.17</v>
      </c>
      <c r="L156" s="87">
        <v>69.64</v>
      </c>
      <c r="M156" s="87">
        <v>70.44</v>
      </c>
      <c r="N156">
        <v>69.290000000000006</v>
      </c>
      <c r="O156">
        <v>71.78</v>
      </c>
      <c r="P156">
        <v>70.33</v>
      </c>
      <c r="Q156">
        <v>69.290000000000006</v>
      </c>
      <c r="S156">
        <v>71.78</v>
      </c>
      <c r="U156">
        <v>70.33</v>
      </c>
    </row>
    <row r="157" spans="1:21">
      <c r="A157" s="272"/>
      <c r="B157" s="186" t="s">
        <v>333</v>
      </c>
      <c r="C157" s="213"/>
      <c r="D157" s="212" t="s">
        <v>289</v>
      </c>
      <c r="E157" s="201" t="s">
        <v>308</v>
      </c>
      <c r="F157" s="672">
        <v>38.770000000000003</v>
      </c>
      <c r="G157" s="672">
        <v>37.21</v>
      </c>
      <c r="H157" s="672">
        <v>39.92</v>
      </c>
      <c r="I157" s="672">
        <v>39.19</v>
      </c>
      <c r="J157" s="672">
        <v>40.07</v>
      </c>
      <c r="L157" s="87">
        <v>136.11000000000001</v>
      </c>
      <c r="M157" s="87">
        <v>136.63999999999999</v>
      </c>
      <c r="N157">
        <v>127.13</v>
      </c>
      <c r="O157">
        <v>141</v>
      </c>
      <c r="P157">
        <v>130.63999999999999</v>
      </c>
      <c r="Q157">
        <v>127.13</v>
      </c>
      <c r="S157">
        <v>141</v>
      </c>
      <c r="U157">
        <v>130.63999999999999</v>
      </c>
    </row>
    <row r="158" spans="1:21">
      <c r="A158" s="272"/>
      <c r="B158" s="186" t="s">
        <v>334</v>
      </c>
      <c r="C158" s="215"/>
      <c r="D158" s="212" t="s">
        <v>291</v>
      </c>
      <c r="E158" s="201" t="s">
        <v>308</v>
      </c>
      <c r="F158" s="672">
        <v>53.79</v>
      </c>
      <c r="G158" s="672">
        <v>54.74</v>
      </c>
      <c r="H158" s="672">
        <v>54.24</v>
      </c>
      <c r="I158" s="672">
        <v>57.76</v>
      </c>
      <c r="J158" s="672">
        <v>56.99</v>
      </c>
      <c r="L158" s="87">
        <v>104.29</v>
      </c>
      <c r="M158" s="87">
        <v>104.71</v>
      </c>
      <c r="N158">
        <v>111.31</v>
      </c>
      <c r="O158">
        <v>107.76</v>
      </c>
      <c r="P158">
        <v>114.1</v>
      </c>
      <c r="Q158">
        <v>111.31</v>
      </c>
      <c r="S158">
        <v>107.76</v>
      </c>
      <c r="U158">
        <v>114.1</v>
      </c>
    </row>
    <row r="159" spans="1:21">
      <c r="A159" s="272"/>
      <c r="B159" s="186" t="s">
        <v>335</v>
      </c>
      <c r="C159" s="216"/>
      <c r="D159" s="212" t="s">
        <v>293</v>
      </c>
      <c r="E159" s="201" t="s">
        <v>308</v>
      </c>
      <c r="F159" s="672">
        <v>71.430000000000007</v>
      </c>
      <c r="G159" s="672">
        <v>69.069999999999993</v>
      </c>
      <c r="H159" s="672">
        <v>72.239999999999995</v>
      </c>
      <c r="I159" s="672">
        <v>78.12</v>
      </c>
      <c r="J159" s="672">
        <v>77.05</v>
      </c>
      <c r="L159" s="87">
        <v>104.29</v>
      </c>
      <c r="M159" s="87">
        <v>104.71</v>
      </c>
      <c r="N159">
        <v>111.31</v>
      </c>
      <c r="O159">
        <v>107.76</v>
      </c>
      <c r="P159">
        <v>114.1</v>
      </c>
      <c r="Q159">
        <v>111.31</v>
      </c>
      <c r="S159">
        <v>107.76</v>
      </c>
      <c r="U159">
        <v>114.1</v>
      </c>
    </row>
    <row r="160" spans="1:21">
      <c r="A160" s="272"/>
      <c r="B160" s="186"/>
      <c r="C160" s="217" t="s">
        <v>306</v>
      </c>
      <c r="D160" s="212" t="s">
        <v>307</v>
      </c>
      <c r="E160" s="201" t="s">
        <v>308</v>
      </c>
      <c r="F160" s="672">
        <v>76.319999999999993</v>
      </c>
      <c r="G160" s="672">
        <v>70.67</v>
      </c>
      <c r="H160" s="672">
        <v>75.64</v>
      </c>
      <c r="I160" s="672">
        <v>78.16</v>
      </c>
      <c r="J160" s="672">
        <v>76.319999999999993</v>
      </c>
    </row>
    <row r="161" spans="1:16">
      <c r="A161" s="272"/>
      <c r="B161" s="186"/>
      <c r="C161" s="215"/>
      <c r="D161" s="212" t="s">
        <v>309</v>
      </c>
      <c r="E161" s="201" t="s">
        <v>308</v>
      </c>
      <c r="F161" s="672">
        <v>69.64</v>
      </c>
      <c r="G161" s="672">
        <v>70.44</v>
      </c>
      <c r="H161" s="672">
        <v>69.290000000000006</v>
      </c>
      <c r="I161" s="672">
        <v>71.78</v>
      </c>
      <c r="J161" s="672">
        <v>70.33</v>
      </c>
    </row>
    <row r="162" spans="1:16">
      <c r="A162" s="272"/>
      <c r="B162" s="186"/>
      <c r="C162" s="216"/>
      <c r="D162" s="212" t="s">
        <v>310</v>
      </c>
      <c r="E162" s="201" t="s">
        <v>308</v>
      </c>
      <c r="F162" s="672">
        <v>69.64</v>
      </c>
      <c r="G162" s="672">
        <v>70.44</v>
      </c>
      <c r="H162" s="672">
        <v>69.290000000000006</v>
      </c>
      <c r="I162" s="672">
        <v>71.78</v>
      </c>
      <c r="J162" s="672">
        <v>70.33</v>
      </c>
      <c r="L162" s="87"/>
      <c r="M162" s="87"/>
      <c r="N162" s="87"/>
      <c r="O162" s="87"/>
      <c r="P162" s="87"/>
    </row>
    <row r="163" spans="1:16">
      <c r="A163" s="272"/>
      <c r="B163" s="186"/>
      <c r="C163" s="217" t="s">
        <v>311</v>
      </c>
      <c r="D163" s="212" t="s">
        <v>312</v>
      </c>
      <c r="E163" s="201" t="s">
        <v>308</v>
      </c>
      <c r="F163" s="672">
        <v>136.11000000000001</v>
      </c>
      <c r="G163" s="672">
        <v>136.63999999999999</v>
      </c>
      <c r="H163" s="672">
        <v>127.13</v>
      </c>
      <c r="I163" s="672">
        <v>141</v>
      </c>
      <c r="J163" s="672">
        <v>130.63999999999999</v>
      </c>
      <c r="L163" s="87"/>
      <c r="M163" s="87"/>
      <c r="N163" s="87"/>
      <c r="O163" s="87"/>
      <c r="P163" s="87"/>
    </row>
    <row r="164" spans="1:16">
      <c r="A164" s="272"/>
      <c r="B164" s="186"/>
      <c r="C164" s="215"/>
      <c r="D164" s="212" t="s">
        <v>313</v>
      </c>
      <c r="E164" s="201" t="s">
        <v>308</v>
      </c>
      <c r="F164" s="672">
        <v>104.29</v>
      </c>
      <c r="G164" s="672">
        <v>104.71</v>
      </c>
      <c r="H164" s="672">
        <v>111.31</v>
      </c>
      <c r="I164" s="672">
        <v>107.76</v>
      </c>
      <c r="J164" s="672">
        <v>114.1</v>
      </c>
      <c r="M164" s="87"/>
      <c r="N164" s="87"/>
      <c r="O164" s="87"/>
      <c r="P164" s="87"/>
    </row>
    <row r="165" spans="1:16">
      <c r="A165" s="272"/>
      <c r="B165" s="202"/>
      <c r="C165" s="216"/>
      <c r="D165" s="212" t="s">
        <v>314</v>
      </c>
      <c r="E165" s="201" t="s">
        <v>308</v>
      </c>
      <c r="F165" s="672">
        <v>104.29</v>
      </c>
      <c r="G165" s="672">
        <v>104.71</v>
      </c>
      <c r="H165" s="672">
        <v>111.31</v>
      </c>
      <c r="I165" s="672">
        <v>107.76</v>
      </c>
      <c r="J165" s="672">
        <v>114.1</v>
      </c>
      <c r="L165" s="273"/>
      <c r="M165" s="87"/>
      <c r="N165" s="87"/>
      <c r="O165" s="87"/>
      <c r="P165" s="87"/>
    </row>
    <row r="167" spans="1:16">
      <c r="B167" s="203"/>
      <c r="C167" s="203"/>
      <c r="D167" s="203"/>
      <c r="E167" s="203"/>
      <c r="F167" s="203"/>
      <c r="G167" s="203"/>
      <c r="H167" s="203"/>
      <c r="I167" s="203"/>
      <c r="J167" s="203"/>
      <c r="K167" s="203"/>
      <c r="L167" s="203"/>
      <c r="M167" s="203"/>
    </row>
    <row r="169" spans="1:16" ht="18.75">
      <c r="B169" s="1296" t="s">
        <v>336</v>
      </c>
      <c r="C169" s="1296"/>
      <c r="D169" s="1296"/>
      <c r="E169" s="1296"/>
      <c r="F169" s="1296"/>
      <c r="G169" s="1296"/>
      <c r="H169" s="1296"/>
    </row>
    <row r="171" spans="1:16">
      <c r="A171" s="272"/>
      <c r="B171" s="204" t="s">
        <v>49</v>
      </c>
      <c r="C171" s="190"/>
      <c r="D171" s="205"/>
      <c r="E171" s="206"/>
      <c r="F171" s="207" t="s">
        <v>285</v>
      </c>
      <c r="G171" s="208"/>
      <c r="H171" s="208"/>
      <c r="I171" s="209"/>
      <c r="J171" s="209"/>
    </row>
    <row r="172" spans="1:16">
      <c r="A172" s="272"/>
      <c r="B172" s="218"/>
      <c r="C172" s="210"/>
      <c r="D172" s="210"/>
      <c r="E172" s="210"/>
      <c r="F172" s="210"/>
      <c r="G172" s="210" t="s">
        <v>316</v>
      </c>
      <c r="H172" s="210"/>
      <c r="I172" s="210" t="s">
        <v>298</v>
      </c>
      <c r="J172" s="210" t="s">
        <v>299</v>
      </c>
    </row>
    <row r="173" spans="1:16" ht="27" customHeight="1">
      <c r="A173" s="272"/>
      <c r="B173" s="149" t="s">
        <v>129</v>
      </c>
      <c r="C173" s="179" t="s">
        <v>3</v>
      </c>
      <c r="D173" s="179" t="s">
        <v>286</v>
      </c>
      <c r="E173" s="179" t="s">
        <v>300</v>
      </c>
      <c r="F173" s="179" t="s">
        <v>301</v>
      </c>
      <c r="G173" s="179" t="s">
        <v>330</v>
      </c>
      <c r="H173" s="179" t="s">
        <v>303</v>
      </c>
      <c r="I173" s="179" t="s">
        <v>304</v>
      </c>
      <c r="J173" s="179" t="s">
        <v>305</v>
      </c>
    </row>
    <row r="174" spans="1:16">
      <c r="A174" s="272"/>
      <c r="B174" s="152"/>
      <c r="C174" s="119"/>
      <c r="D174" s="119"/>
      <c r="E174" s="119"/>
      <c r="F174" s="119"/>
      <c r="G174" s="119"/>
      <c r="H174" s="119"/>
      <c r="I174" s="119" t="s">
        <v>305</v>
      </c>
      <c r="J174" s="119"/>
    </row>
    <row r="175" spans="1:16">
      <c r="A175" s="272"/>
      <c r="B175" s="154"/>
      <c r="C175" s="213" t="s">
        <v>287</v>
      </c>
      <c r="D175" s="212" t="s">
        <v>288</v>
      </c>
      <c r="E175" s="201" t="s">
        <v>308</v>
      </c>
      <c r="F175" s="672">
        <v>33.270000000000003</v>
      </c>
      <c r="G175" s="672">
        <v>32.130000000000003</v>
      </c>
      <c r="H175" s="672">
        <v>33.200000000000003</v>
      </c>
      <c r="I175" s="672">
        <v>32.24</v>
      </c>
      <c r="J175" s="672">
        <v>33.200000000000003</v>
      </c>
      <c r="L175" s="87">
        <f>+ROUND(F175,2)</f>
        <v>33.270000000000003</v>
      </c>
      <c r="M175" s="87">
        <f t="shared" ref="M175:P175" si="49">+ROUND(G175,2)</f>
        <v>32.130000000000003</v>
      </c>
      <c r="N175" s="87">
        <f t="shared" si="49"/>
        <v>33.200000000000003</v>
      </c>
      <c r="O175" s="87">
        <f t="shared" si="49"/>
        <v>32.24</v>
      </c>
      <c r="P175" s="87">
        <f t="shared" si="49"/>
        <v>33.200000000000003</v>
      </c>
    </row>
    <row r="176" spans="1:16">
      <c r="A176" s="272"/>
      <c r="B176" s="186"/>
      <c r="C176" s="213"/>
      <c r="D176" s="212" t="s">
        <v>291</v>
      </c>
      <c r="E176" s="201" t="s">
        <v>308</v>
      </c>
      <c r="F176" s="672">
        <v>36.630000000000003</v>
      </c>
      <c r="G176" s="672">
        <v>35.26</v>
      </c>
      <c r="H176" s="672">
        <v>36.25</v>
      </c>
      <c r="I176" s="672">
        <v>35.369999999999997</v>
      </c>
      <c r="J176" s="672">
        <v>36.4</v>
      </c>
      <c r="L176" s="87">
        <f t="shared" ref="L176:L182" si="50">+ROUND(F176,2)</f>
        <v>36.630000000000003</v>
      </c>
      <c r="M176" s="87">
        <f t="shared" ref="M176:M186" si="51">+ROUND(G176,2)</f>
        <v>35.26</v>
      </c>
      <c r="N176" s="87">
        <f t="shared" ref="N176:N186" si="52">+ROUND(H176,2)</f>
        <v>36.25</v>
      </c>
      <c r="O176" s="87">
        <f t="shared" ref="O176:O186" si="53">+ROUND(I176,2)</f>
        <v>35.369999999999997</v>
      </c>
      <c r="P176" s="87">
        <f t="shared" ref="P176:P186" si="54">+ROUND(J176,2)</f>
        <v>36.4</v>
      </c>
    </row>
    <row r="177" spans="1:16">
      <c r="A177" s="272"/>
      <c r="B177" s="186" t="s">
        <v>337</v>
      </c>
      <c r="C177" s="214"/>
      <c r="D177" s="212" t="s">
        <v>293</v>
      </c>
      <c r="E177" s="201" t="s">
        <v>308</v>
      </c>
      <c r="F177" s="672">
        <v>54.13</v>
      </c>
      <c r="G177" s="672">
        <v>51.53</v>
      </c>
      <c r="H177" s="672">
        <v>51.65</v>
      </c>
      <c r="I177" s="672">
        <v>52.49</v>
      </c>
      <c r="J177" s="672">
        <v>52.41</v>
      </c>
      <c r="L177" s="87">
        <f t="shared" si="50"/>
        <v>54.13</v>
      </c>
      <c r="M177" s="87">
        <f t="shared" si="51"/>
        <v>51.53</v>
      </c>
      <c r="N177" s="87">
        <f t="shared" si="52"/>
        <v>51.65</v>
      </c>
      <c r="O177" s="87">
        <f t="shared" si="53"/>
        <v>52.49</v>
      </c>
      <c r="P177" s="87">
        <f t="shared" si="54"/>
        <v>52.41</v>
      </c>
    </row>
    <row r="178" spans="1:16">
      <c r="A178" s="272"/>
      <c r="B178" s="186" t="s">
        <v>338</v>
      </c>
      <c r="C178" s="219" t="s">
        <v>295</v>
      </c>
      <c r="D178" s="220" t="s">
        <v>288</v>
      </c>
      <c r="E178" s="201" t="s">
        <v>308</v>
      </c>
      <c r="F178" s="672">
        <v>38.96</v>
      </c>
      <c r="G178" s="672">
        <v>39.380000000000003</v>
      </c>
      <c r="H178" s="672">
        <v>40.26</v>
      </c>
      <c r="I178" s="672">
        <v>40.61</v>
      </c>
      <c r="J178" s="672">
        <v>41.29</v>
      </c>
      <c r="L178" s="87">
        <f t="shared" si="50"/>
        <v>38.96</v>
      </c>
      <c r="M178" s="87">
        <f t="shared" si="51"/>
        <v>39.380000000000003</v>
      </c>
      <c r="N178" s="87">
        <f t="shared" si="52"/>
        <v>40.26</v>
      </c>
      <c r="O178" s="87">
        <f t="shared" si="53"/>
        <v>40.61</v>
      </c>
      <c r="P178" s="87">
        <f t="shared" si="54"/>
        <v>41.29</v>
      </c>
    </row>
    <row r="179" spans="1:16">
      <c r="A179" s="272"/>
      <c r="B179" s="186" t="s">
        <v>339</v>
      </c>
      <c r="C179" s="213"/>
      <c r="D179" s="212" t="s">
        <v>291</v>
      </c>
      <c r="E179" s="201" t="s">
        <v>308</v>
      </c>
      <c r="F179" s="672">
        <v>50.69</v>
      </c>
      <c r="G179" s="672">
        <v>48.28</v>
      </c>
      <c r="H179" s="672">
        <v>51.42</v>
      </c>
      <c r="I179" s="672">
        <v>49.51</v>
      </c>
      <c r="J179" s="672">
        <v>52.49</v>
      </c>
      <c r="L179" s="87">
        <f t="shared" si="50"/>
        <v>50.69</v>
      </c>
      <c r="M179" s="87">
        <f t="shared" si="51"/>
        <v>48.28</v>
      </c>
      <c r="N179" s="87">
        <f t="shared" si="52"/>
        <v>51.42</v>
      </c>
      <c r="O179" s="87">
        <f t="shared" si="53"/>
        <v>49.51</v>
      </c>
      <c r="P179" s="87">
        <f t="shared" si="54"/>
        <v>52.49</v>
      </c>
    </row>
    <row r="180" spans="1:16">
      <c r="A180" s="272"/>
      <c r="B180" s="186" t="s">
        <v>334</v>
      </c>
      <c r="C180" s="216"/>
      <c r="D180" s="212" t="s">
        <v>293</v>
      </c>
      <c r="E180" s="201" t="s">
        <v>308</v>
      </c>
      <c r="F180" s="672">
        <v>82.47</v>
      </c>
      <c r="G180" s="672">
        <v>78.16</v>
      </c>
      <c r="H180" s="672">
        <v>82.44</v>
      </c>
      <c r="I180" s="672">
        <v>82.13</v>
      </c>
      <c r="J180" s="672">
        <v>86.22</v>
      </c>
      <c r="L180" s="87">
        <f t="shared" si="50"/>
        <v>82.47</v>
      </c>
      <c r="M180" s="87">
        <f t="shared" si="51"/>
        <v>78.16</v>
      </c>
      <c r="N180" s="87">
        <f t="shared" si="52"/>
        <v>82.44</v>
      </c>
      <c r="O180" s="87">
        <f t="shared" si="53"/>
        <v>82.13</v>
      </c>
      <c r="P180" s="87">
        <f t="shared" si="54"/>
        <v>86.22</v>
      </c>
    </row>
    <row r="181" spans="1:16">
      <c r="A181" s="272"/>
      <c r="B181" s="186" t="s">
        <v>335</v>
      </c>
      <c r="C181" s="217" t="s">
        <v>306</v>
      </c>
      <c r="D181" s="212" t="s">
        <v>307</v>
      </c>
      <c r="E181" s="201" t="s">
        <v>308</v>
      </c>
      <c r="F181" s="672">
        <v>103.14</v>
      </c>
      <c r="G181" s="672">
        <v>103.6</v>
      </c>
      <c r="H181" s="672">
        <v>111.01</v>
      </c>
      <c r="I181" s="672">
        <v>104.55</v>
      </c>
      <c r="J181" s="672">
        <v>111.66</v>
      </c>
      <c r="L181" s="87">
        <f t="shared" si="50"/>
        <v>103.14</v>
      </c>
      <c r="M181" s="87">
        <f t="shared" si="51"/>
        <v>103.6</v>
      </c>
      <c r="N181" s="87">
        <f t="shared" si="52"/>
        <v>111.01</v>
      </c>
      <c r="O181" s="87">
        <f t="shared" si="53"/>
        <v>104.55</v>
      </c>
      <c r="P181" s="87">
        <f t="shared" si="54"/>
        <v>111.66</v>
      </c>
    </row>
    <row r="182" spans="1:16">
      <c r="A182" s="272"/>
      <c r="B182" s="186"/>
      <c r="C182" s="215"/>
      <c r="D182" s="212" t="s">
        <v>309</v>
      </c>
      <c r="E182" s="201" t="s">
        <v>308</v>
      </c>
      <c r="F182" s="672">
        <v>96.46</v>
      </c>
      <c r="G182" s="672">
        <v>96.88</v>
      </c>
      <c r="H182" s="672">
        <v>103.45</v>
      </c>
      <c r="I182" s="672">
        <v>98.14</v>
      </c>
      <c r="J182" s="672">
        <v>104.48</v>
      </c>
      <c r="L182" s="87">
        <f t="shared" si="50"/>
        <v>96.46</v>
      </c>
      <c r="M182" s="87">
        <f t="shared" si="51"/>
        <v>96.88</v>
      </c>
      <c r="N182" s="87">
        <f t="shared" si="52"/>
        <v>103.45</v>
      </c>
      <c r="O182" s="87">
        <f t="shared" si="53"/>
        <v>98.14</v>
      </c>
      <c r="P182" s="87">
        <f t="shared" si="54"/>
        <v>104.48</v>
      </c>
    </row>
    <row r="183" spans="1:16">
      <c r="A183" s="272"/>
      <c r="B183" s="186"/>
      <c r="C183" s="216"/>
      <c r="D183" s="212" t="s">
        <v>310</v>
      </c>
      <c r="E183" s="201" t="s">
        <v>308</v>
      </c>
      <c r="F183" s="724">
        <v>96.46</v>
      </c>
      <c r="G183" s="672">
        <v>96.88</v>
      </c>
      <c r="H183" s="672">
        <v>103.45</v>
      </c>
      <c r="I183" s="672">
        <v>98.14</v>
      </c>
      <c r="J183" s="672">
        <v>104.48</v>
      </c>
      <c r="L183" s="87">
        <f>+ROUND(F184,2)</f>
        <v>150.05000000000001</v>
      </c>
      <c r="M183" s="87">
        <f t="shared" si="51"/>
        <v>96.88</v>
      </c>
      <c r="N183" s="87">
        <f t="shared" si="52"/>
        <v>103.45</v>
      </c>
      <c r="O183" s="87">
        <f t="shared" si="53"/>
        <v>98.14</v>
      </c>
      <c r="P183" s="87">
        <f t="shared" si="54"/>
        <v>104.48</v>
      </c>
    </row>
    <row r="184" spans="1:16">
      <c r="A184" s="272"/>
      <c r="B184" s="186"/>
      <c r="C184" s="217" t="s">
        <v>311</v>
      </c>
      <c r="D184" s="212" t="s">
        <v>312</v>
      </c>
      <c r="E184" s="201" t="s">
        <v>308</v>
      </c>
      <c r="F184" s="672">
        <v>150.05000000000001</v>
      </c>
      <c r="G184" s="672">
        <v>150.62</v>
      </c>
      <c r="H184" s="672">
        <v>160.52000000000001</v>
      </c>
      <c r="I184" s="672">
        <v>154.25</v>
      </c>
      <c r="J184" s="672">
        <v>163.72999999999999</v>
      </c>
      <c r="L184" s="87">
        <f>+ROUND(F185,2)</f>
        <v>139.66</v>
      </c>
      <c r="M184" s="87">
        <f t="shared" si="51"/>
        <v>150.62</v>
      </c>
      <c r="N184" s="87">
        <f t="shared" si="52"/>
        <v>160.52000000000001</v>
      </c>
      <c r="O184" s="87">
        <f t="shared" si="53"/>
        <v>154.25</v>
      </c>
      <c r="P184" s="87">
        <f t="shared" si="54"/>
        <v>163.72999999999999</v>
      </c>
    </row>
    <row r="185" spans="1:16">
      <c r="A185" s="272"/>
      <c r="B185" s="186"/>
      <c r="C185" s="215"/>
      <c r="D185" s="212" t="s">
        <v>313</v>
      </c>
      <c r="E185" s="201" t="s">
        <v>308</v>
      </c>
      <c r="F185" s="672">
        <v>139.66</v>
      </c>
      <c r="G185" s="672">
        <v>120.37</v>
      </c>
      <c r="H185" s="672">
        <v>128.85</v>
      </c>
      <c r="I185" s="672">
        <v>121.86</v>
      </c>
      <c r="J185" s="672">
        <v>129.96</v>
      </c>
      <c r="L185" s="87">
        <f t="shared" ref="L185:L186" si="55">+ROUND(F186,2)</f>
        <v>139.66</v>
      </c>
      <c r="M185" s="87">
        <f t="shared" si="51"/>
        <v>120.37</v>
      </c>
      <c r="N185" s="87">
        <f t="shared" si="52"/>
        <v>128.85</v>
      </c>
      <c r="O185" s="87">
        <f t="shared" si="53"/>
        <v>121.86</v>
      </c>
      <c r="P185" s="87">
        <f t="shared" si="54"/>
        <v>129.96</v>
      </c>
    </row>
    <row r="186" spans="1:16">
      <c r="A186" s="272"/>
      <c r="B186" s="202"/>
      <c r="C186" s="216"/>
      <c r="D186" s="212" t="s">
        <v>314</v>
      </c>
      <c r="E186" s="201" t="s">
        <v>308</v>
      </c>
      <c r="F186" s="672">
        <v>139.66</v>
      </c>
      <c r="G186" s="672">
        <v>120.37</v>
      </c>
      <c r="H186" s="672">
        <v>128.85</v>
      </c>
      <c r="I186" s="672">
        <v>121.86</v>
      </c>
      <c r="J186" s="672">
        <v>129.96</v>
      </c>
      <c r="L186" s="87">
        <f t="shared" si="55"/>
        <v>0</v>
      </c>
      <c r="M186" s="87">
        <f t="shared" si="51"/>
        <v>120.37</v>
      </c>
      <c r="N186" s="87">
        <f t="shared" si="52"/>
        <v>128.85</v>
      </c>
      <c r="O186" s="87">
        <f t="shared" si="53"/>
        <v>121.86</v>
      </c>
      <c r="P186" s="87">
        <f t="shared" si="54"/>
        <v>129.96</v>
      </c>
    </row>
    <row r="187" spans="1:16">
      <c r="A187" s="272"/>
      <c r="B187" s="675"/>
      <c r="C187" s="676"/>
      <c r="D187" s="74"/>
      <c r="E187" s="677"/>
      <c r="F187" s="142"/>
      <c r="G187" s="142"/>
      <c r="H187" s="142"/>
      <c r="I187" s="142"/>
      <c r="J187" s="142"/>
      <c r="L187" s="87"/>
      <c r="M187" s="87"/>
      <c r="N187" s="87"/>
      <c r="O187" s="87"/>
      <c r="P187" s="87"/>
    </row>
    <row r="188" spans="1:16">
      <c r="A188" s="272"/>
      <c r="B188" s="675"/>
      <c r="C188" s="676"/>
      <c r="D188" s="74"/>
      <c r="E188" s="677"/>
      <c r="F188" s="142"/>
      <c r="G188" s="142"/>
      <c r="H188" s="142"/>
      <c r="I188" s="142"/>
      <c r="J188" s="142"/>
      <c r="L188" s="87"/>
      <c r="M188" s="87"/>
      <c r="N188" s="87"/>
      <c r="O188" s="87"/>
      <c r="P188" s="87"/>
    </row>
    <row r="189" spans="1:16">
      <c r="A189" s="272"/>
      <c r="B189" s="675"/>
      <c r="C189" s="676"/>
      <c r="D189" s="74"/>
      <c r="E189" s="677"/>
      <c r="F189" s="142"/>
      <c r="G189" s="142"/>
      <c r="H189" s="142"/>
      <c r="I189" s="142"/>
      <c r="J189" s="142"/>
      <c r="L189" s="87"/>
      <c r="M189" s="87"/>
      <c r="N189" s="87"/>
      <c r="O189" s="87"/>
      <c r="P189" s="87"/>
    </row>
    <row r="191" spans="1:16">
      <c r="B191" s="203"/>
      <c r="C191" s="203"/>
      <c r="D191" s="203"/>
      <c r="E191" s="203"/>
      <c r="F191" s="203"/>
      <c r="G191" s="203"/>
      <c r="H191" s="203"/>
      <c r="I191" s="203"/>
      <c r="J191" s="203"/>
      <c r="K191" s="203"/>
      <c r="L191" s="203"/>
      <c r="M191" s="203"/>
    </row>
    <row r="193" spans="1:16" ht="18.75">
      <c r="B193" s="1296" t="s">
        <v>340</v>
      </c>
      <c r="C193" s="1296"/>
      <c r="D193" s="1296"/>
      <c r="E193" s="1296"/>
      <c r="F193" s="1296"/>
      <c r="G193" s="1296"/>
      <c r="H193" s="1296"/>
      <c r="I193" s="1296"/>
      <c r="J193" s="1296"/>
    </row>
    <row r="194" spans="1:16" ht="18.75">
      <c r="B194" s="221"/>
      <c r="C194" s="221"/>
      <c r="D194" s="221"/>
      <c r="E194" s="221"/>
      <c r="F194" s="221"/>
      <c r="G194" s="221"/>
      <c r="H194" s="221"/>
    </row>
    <row r="195" spans="1:16">
      <c r="A195" s="272"/>
      <c r="B195" s="204" t="s">
        <v>49</v>
      </c>
      <c r="C195" s="205"/>
      <c r="D195" s="205"/>
      <c r="E195" s="206"/>
      <c r="F195" s="207" t="s">
        <v>285</v>
      </c>
      <c r="G195" s="208"/>
      <c r="H195" s="208"/>
      <c r="I195" s="209"/>
      <c r="J195" s="209"/>
    </row>
    <row r="196" spans="1:16">
      <c r="A196" s="272"/>
      <c r="B196" s="195"/>
      <c r="C196" s="210"/>
      <c r="D196" s="210"/>
      <c r="E196" s="210"/>
      <c r="F196" s="210"/>
      <c r="G196" s="210" t="s">
        <v>298</v>
      </c>
      <c r="H196" s="210"/>
      <c r="I196" s="210" t="s">
        <v>298</v>
      </c>
      <c r="J196" s="210" t="s">
        <v>299</v>
      </c>
    </row>
    <row r="197" spans="1:16">
      <c r="A197" s="272"/>
      <c r="B197" s="179" t="s">
        <v>129</v>
      </c>
      <c r="C197" s="179" t="s">
        <v>3</v>
      </c>
      <c r="D197" s="179" t="s">
        <v>286</v>
      </c>
      <c r="E197" s="179" t="s">
        <v>300</v>
      </c>
      <c r="F197" s="179" t="s">
        <v>301</v>
      </c>
      <c r="G197" s="179" t="s">
        <v>302</v>
      </c>
      <c r="H197" s="179" t="s">
        <v>303</v>
      </c>
      <c r="I197" s="179" t="s">
        <v>304</v>
      </c>
      <c r="J197" s="179" t="s">
        <v>305</v>
      </c>
    </row>
    <row r="198" spans="1:16">
      <c r="A198" s="272"/>
      <c r="B198" s="119"/>
      <c r="C198" s="119"/>
      <c r="D198" s="119"/>
      <c r="E198" s="119"/>
      <c r="F198" s="119"/>
      <c r="G198" s="119"/>
      <c r="H198" s="119"/>
      <c r="I198" s="119" t="s">
        <v>305</v>
      </c>
      <c r="J198" s="119"/>
    </row>
    <row r="199" spans="1:16">
      <c r="A199" s="272"/>
      <c r="B199" s="1297" t="s">
        <v>341</v>
      </c>
      <c r="C199" s="211" t="s">
        <v>287</v>
      </c>
      <c r="D199" s="212" t="s">
        <v>342</v>
      </c>
      <c r="E199" s="201" t="s">
        <v>308</v>
      </c>
      <c r="F199" s="672">
        <v>71.66</v>
      </c>
      <c r="G199" s="672">
        <v>71.97</v>
      </c>
      <c r="H199" s="672">
        <v>70.98</v>
      </c>
      <c r="I199" s="672">
        <v>72.12</v>
      </c>
      <c r="J199" s="672">
        <v>70.819999999999993</v>
      </c>
      <c r="L199" s="87">
        <f>+ROUND(F199,2)</f>
        <v>71.66</v>
      </c>
      <c r="M199" s="87">
        <f t="shared" ref="M199:P199" si="56">+ROUND(G199,2)</f>
        <v>71.97</v>
      </c>
      <c r="N199" s="87">
        <f t="shared" si="56"/>
        <v>70.98</v>
      </c>
      <c r="O199" s="87">
        <f t="shared" si="56"/>
        <v>72.12</v>
      </c>
      <c r="P199" s="87">
        <f t="shared" si="56"/>
        <v>70.819999999999993</v>
      </c>
    </row>
    <row r="200" spans="1:16">
      <c r="A200" s="272"/>
      <c r="B200" s="1297"/>
      <c r="C200" s="214"/>
      <c r="D200" s="212" t="s">
        <v>343</v>
      </c>
      <c r="E200" s="201" t="s">
        <v>308</v>
      </c>
      <c r="F200" s="672">
        <v>71.59</v>
      </c>
      <c r="G200" s="672">
        <v>71.930000000000007</v>
      </c>
      <c r="H200" s="672">
        <v>70.900000000000006</v>
      </c>
      <c r="I200" s="672">
        <v>72.05</v>
      </c>
      <c r="J200" s="672">
        <v>70.78</v>
      </c>
      <c r="L200" s="87">
        <f t="shared" ref="L200:L206" si="57">+ROUND(F200,2)</f>
        <v>71.59</v>
      </c>
      <c r="M200" s="87">
        <f t="shared" ref="M200:M206" si="58">+ROUND(G200,2)</f>
        <v>71.930000000000007</v>
      </c>
      <c r="N200" s="87">
        <f t="shared" ref="N200:N206" si="59">+ROUND(H200,2)</f>
        <v>70.900000000000006</v>
      </c>
      <c r="O200" s="87">
        <f t="shared" ref="O200:O206" si="60">+ROUND(I200,2)</f>
        <v>72.05</v>
      </c>
      <c r="P200" s="87">
        <f t="shared" ref="P200:P206" si="61">+ROUND(J200,2)</f>
        <v>70.78</v>
      </c>
    </row>
    <row r="201" spans="1:16">
      <c r="A201" s="272"/>
      <c r="B201" s="1297"/>
      <c r="C201" s="211" t="s">
        <v>295</v>
      </c>
      <c r="D201" s="212" t="s">
        <v>342</v>
      </c>
      <c r="E201" s="201" t="s">
        <v>308</v>
      </c>
      <c r="F201" s="672">
        <v>71.59</v>
      </c>
      <c r="G201" s="672">
        <v>71.930000000000007</v>
      </c>
      <c r="H201" s="672">
        <v>70.900000000000006</v>
      </c>
      <c r="I201" s="672">
        <v>72.05</v>
      </c>
      <c r="J201" s="672">
        <v>70.78</v>
      </c>
      <c r="L201" s="87">
        <f t="shared" si="57"/>
        <v>71.59</v>
      </c>
      <c r="M201" s="87">
        <f t="shared" si="58"/>
        <v>71.930000000000007</v>
      </c>
      <c r="N201" s="87">
        <f t="shared" si="59"/>
        <v>70.900000000000006</v>
      </c>
      <c r="O201" s="87">
        <f t="shared" si="60"/>
        <v>72.05</v>
      </c>
      <c r="P201" s="87">
        <f t="shared" si="61"/>
        <v>70.78</v>
      </c>
    </row>
    <row r="202" spans="1:16">
      <c r="A202" s="272"/>
      <c r="B202" s="1297"/>
      <c r="C202" s="216"/>
      <c r="D202" s="212" t="s">
        <v>343</v>
      </c>
      <c r="E202" s="201" t="s">
        <v>308</v>
      </c>
      <c r="F202" s="672">
        <v>78.77</v>
      </c>
      <c r="G202" s="672">
        <v>79.11</v>
      </c>
      <c r="H202" s="672">
        <v>85.07</v>
      </c>
      <c r="I202" s="672">
        <v>79.27</v>
      </c>
      <c r="J202" s="672">
        <v>84.96</v>
      </c>
      <c r="L202" s="87">
        <f t="shared" si="57"/>
        <v>78.77</v>
      </c>
      <c r="M202" s="87">
        <f t="shared" si="58"/>
        <v>79.11</v>
      </c>
      <c r="N202" s="87">
        <f t="shared" si="59"/>
        <v>85.07</v>
      </c>
      <c r="O202" s="87">
        <f t="shared" si="60"/>
        <v>79.27</v>
      </c>
      <c r="P202" s="87">
        <f t="shared" si="61"/>
        <v>84.96</v>
      </c>
    </row>
    <row r="203" spans="1:16">
      <c r="A203" s="272"/>
      <c r="B203" s="1297"/>
      <c r="C203" s="217" t="s">
        <v>306</v>
      </c>
      <c r="D203" s="212" t="s">
        <v>342</v>
      </c>
      <c r="E203" s="201" t="s">
        <v>308</v>
      </c>
      <c r="F203" s="672">
        <v>297.88</v>
      </c>
      <c r="G203" s="672">
        <v>300.10000000000002</v>
      </c>
      <c r="H203" s="672">
        <v>310.02999999999997</v>
      </c>
      <c r="I203" s="672">
        <v>300.89999999999998</v>
      </c>
      <c r="J203" s="672">
        <v>310.38</v>
      </c>
      <c r="L203" s="87">
        <f t="shared" si="57"/>
        <v>297.88</v>
      </c>
      <c r="M203" s="87">
        <f t="shared" si="58"/>
        <v>300.10000000000002</v>
      </c>
      <c r="N203" s="87">
        <f t="shared" si="59"/>
        <v>310.02999999999997</v>
      </c>
      <c r="O203" s="87">
        <f t="shared" si="60"/>
        <v>300.89999999999998</v>
      </c>
      <c r="P203" s="87">
        <f t="shared" si="61"/>
        <v>310.38</v>
      </c>
    </row>
    <row r="204" spans="1:16">
      <c r="A204" s="272"/>
      <c r="B204" s="1297"/>
      <c r="C204" s="216"/>
      <c r="D204" s="212" t="s">
        <v>343</v>
      </c>
      <c r="E204" s="201" t="s">
        <v>308</v>
      </c>
      <c r="F204" s="672">
        <v>112.31</v>
      </c>
      <c r="G204" s="672">
        <v>112.84</v>
      </c>
      <c r="H204" s="672">
        <v>106.16</v>
      </c>
      <c r="I204" s="672">
        <v>112.96</v>
      </c>
      <c r="J204" s="672">
        <v>105.93</v>
      </c>
      <c r="L204" s="87">
        <f t="shared" si="57"/>
        <v>112.31</v>
      </c>
      <c r="M204" s="87">
        <f t="shared" si="58"/>
        <v>112.84</v>
      </c>
      <c r="N204" s="87">
        <f t="shared" si="59"/>
        <v>106.16</v>
      </c>
      <c r="O204" s="87">
        <f t="shared" si="60"/>
        <v>112.96</v>
      </c>
      <c r="P204" s="87">
        <f t="shared" si="61"/>
        <v>105.93</v>
      </c>
    </row>
    <row r="205" spans="1:16">
      <c r="A205" s="272"/>
      <c r="B205" s="1297"/>
      <c r="C205" s="217" t="s">
        <v>311</v>
      </c>
      <c r="D205" s="212" t="s">
        <v>342</v>
      </c>
      <c r="E205" s="201" t="s">
        <v>308</v>
      </c>
      <c r="F205" s="672">
        <v>580.95000000000005</v>
      </c>
      <c r="G205" s="672">
        <v>583.62</v>
      </c>
      <c r="H205" s="672">
        <v>595.54</v>
      </c>
      <c r="I205" s="672">
        <v>624.61</v>
      </c>
      <c r="J205" s="672">
        <v>635.99</v>
      </c>
      <c r="L205" s="87">
        <f t="shared" si="57"/>
        <v>580.95000000000005</v>
      </c>
      <c r="M205" s="87">
        <f>+ROUND(G205,2)</f>
        <v>583.62</v>
      </c>
      <c r="N205" s="87">
        <f t="shared" si="59"/>
        <v>595.54</v>
      </c>
      <c r="O205" s="87">
        <f t="shared" si="60"/>
        <v>624.61</v>
      </c>
      <c r="P205" s="87">
        <f t="shared" si="61"/>
        <v>635.99</v>
      </c>
    </row>
    <row r="206" spans="1:16">
      <c r="A206" s="272"/>
      <c r="B206" s="1298"/>
      <c r="C206" s="216"/>
      <c r="D206" s="212" t="s">
        <v>343</v>
      </c>
      <c r="E206" s="201" t="s">
        <v>308</v>
      </c>
      <c r="F206" s="672">
        <v>354.57</v>
      </c>
      <c r="G206" s="672">
        <v>355.18</v>
      </c>
      <c r="H206" s="672">
        <v>365.08</v>
      </c>
      <c r="I206" s="672">
        <v>395.33</v>
      </c>
      <c r="J206" s="672">
        <v>404.81</v>
      </c>
      <c r="L206" s="87">
        <f t="shared" si="57"/>
        <v>354.57</v>
      </c>
      <c r="M206" s="87">
        <f t="shared" si="58"/>
        <v>355.18</v>
      </c>
      <c r="N206" s="87">
        <f t="shared" si="59"/>
        <v>365.08</v>
      </c>
      <c r="O206" s="87">
        <f t="shared" si="60"/>
        <v>395.33</v>
      </c>
      <c r="P206" s="87">
        <f t="shared" si="61"/>
        <v>404.81</v>
      </c>
    </row>
    <row r="208" spans="1:16">
      <c r="B208" s="203"/>
      <c r="C208" s="203"/>
      <c r="D208" s="203"/>
      <c r="E208" s="203"/>
      <c r="F208" s="203"/>
      <c r="G208" s="203"/>
      <c r="H208" s="203"/>
      <c r="I208" s="203"/>
      <c r="J208" s="203"/>
      <c r="K208" s="203"/>
      <c r="L208" s="203"/>
      <c r="M208" s="203"/>
    </row>
    <row r="210" spans="1:20" ht="18.75">
      <c r="B210" s="221" t="s">
        <v>344</v>
      </c>
      <c r="C210" s="222"/>
      <c r="D210" s="222"/>
      <c r="E210" s="222"/>
      <c r="F210" s="222"/>
      <c r="G210" s="222"/>
    </row>
    <row r="212" spans="1:20">
      <c r="B212" s="223" t="s">
        <v>345</v>
      </c>
      <c r="C212" s="224"/>
      <c r="D212" s="224"/>
      <c r="E212" s="224"/>
      <c r="F212" s="224"/>
      <c r="G212" s="224"/>
    </row>
    <row r="213" spans="1:20">
      <c r="B213" s="224"/>
      <c r="C213" s="224"/>
      <c r="D213" s="224"/>
      <c r="E213" s="224"/>
      <c r="F213" s="224"/>
      <c r="G213" s="224"/>
    </row>
    <row r="214" spans="1:20">
      <c r="A214" s="272"/>
      <c r="B214" s="195"/>
      <c r="C214" s="225" t="s">
        <v>316</v>
      </c>
      <c r="D214" s="225" t="s">
        <v>298</v>
      </c>
      <c r="E214" s="225" t="s">
        <v>303</v>
      </c>
      <c r="F214" s="225" t="s">
        <v>298</v>
      </c>
      <c r="G214" s="226" t="s">
        <v>299</v>
      </c>
    </row>
    <row r="215" spans="1:20" ht="18">
      <c r="A215" s="272"/>
      <c r="B215" s="227" t="s">
        <v>286</v>
      </c>
      <c r="C215" s="228"/>
      <c r="D215" s="228" t="s">
        <v>302</v>
      </c>
      <c r="E215" s="228"/>
      <c r="F215" s="228" t="s">
        <v>304</v>
      </c>
      <c r="G215" s="227" t="s">
        <v>305</v>
      </c>
      <c r="N215" s="267">
        <v>1.0153000000000001</v>
      </c>
    </row>
    <row r="216" spans="1:20">
      <c r="A216" s="272"/>
      <c r="B216" s="229"/>
      <c r="C216" s="230"/>
      <c r="D216" s="230"/>
      <c r="E216" s="230"/>
      <c r="F216" s="230" t="s">
        <v>305</v>
      </c>
      <c r="G216" s="229"/>
    </row>
    <row r="217" spans="1:20">
      <c r="A217" s="272"/>
      <c r="B217" s="238" t="s">
        <v>288</v>
      </c>
      <c r="C217" s="678">
        <v>0.91379999999999995</v>
      </c>
      <c r="D217" s="678">
        <v>0.91320000000000001</v>
      </c>
      <c r="E217" s="678">
        <v>0.95499999999999996</v>
      </c>
      <c r="F217" s="678">
        <v>0.9083</v>
      </c>
      <c r="G217" s="678">
        <v>0.94720000000000004</v>
      </c>
      <c r="I217" s="271">
        <f>+ROUND(C217,4)</f>
        <v>0.91379999999999995</v>
      </c>
      <c r="J217" s="271">
        <f t="shared" ref="J217:M217" si="62">+ROUND(D217,4)</f>
        <v>0.91320000000000001</v>
      </c>
      <c r="K217" s="271">
        <f t="shared" si="62"/>
        <v>0.95499999999999996</v>
      </c>
      <c r="L217" s="271">
        <f t="shared" si="62"/>
        <v>0.9083</v>
      </c>
      <c r="M217" s="271">
        <f t="shared" si="62"/>
        <v>0.94720000000000004</v>
      </c>
      <c r="O217" s="271">
        <f>+C217*$N$215</f>
        <v>0.92778114</v>
      </c>
      <c r="P217" s="271">
        <f t="shared" ref="P217:S217" si="63">+D217*$N$215</f>
        <v>0.92717196000000013</v>
      </c>
      <c r="Q217" s="271">
        <f t="shared" si="63"/>
        <v>0.96961150000000007</v>
      </c>
      <c r="R217" s="271">
        <f t="shared" si="63"/>
        <v>0.92219699000000011</v>
      </c>
      <c r="S217" s="271">
        <f t="shared" si="63"/>
        <v>0.96169216000000013</v>
      </c>
      <c r="T217" s="271"/>
    </row>
    <row r="218" spans="1:20">
      <c r="A218" s="272"/>
      <c r="B218" s="239" t="s">
        <v>289</v>
      </c>
      <c r="C218" s="679">
        <v>0.91200000000000003</v>
      </c>
      <c r="D218" s="679">
        <v>0.91590000000000005</v>
      </c>
      <c r="E218" s="679">
        <v>0.95760000000000001</v>
      </c>
      <c r="F218" s="679">
        <v>0.8982</v>
      </c>
      <c r="G218" s="679">
        <v>0.94710000000000005</v>
      </c>
      <c r="I218" s="271">
        <f t="shared" ref="I218:I221" si="64">+ROUND(C218,4)</f>
        <v>0.91200000000000003</v>
      </c>
      <c r="J218" s="271">
        <f t="shared" ref="J218:J221" si="65">+ROUND(D218,4)</f>
        <v>0.91590000000000005</v>
      </c>
      <c r="K218" s="271">
        <f t="shared" ref="K218:K221" si="66">+ROUND(E218,4)</f>
        <v>0.95760000000000001</v>
      </c>
      <c r="L218" s="271">
        <f t="shared" ref="L218:L221" si="67">+ROUND(F218,4)</f>
        <v>0.8982</v>
      </c>
      <c r="M218" s="271">
        <f t="shared" ref="M218:M221" si="68">+ROUND(G218,4)</f>
        <v>0.94710000000000005</v>
      </c>
      <c r="O218" s="271">
        <f t="shared" ref="O218:O259" si="69">+C218*$N$215</f>
        <v>0.92595360000000015</v>
      </c>
      <c r="P218" s="271">
        <f t="shared" ref="P218:P259" si="70">+D218*$N$215</f>
        <v>0.92991327000000013</v>
      </c>
      <c r="Q218" s="271">
        <f t="shared" ref="Q218:Q259" si="71">+E218*$N$215</f>
        <v>0.97225128000000005</v>
      </c>
      <c r="R218" s="271">
        <f t="shared" ref="R218:R259" si="72">+F218*$N$215</f>
        <v>0.91194246000000012</v>
      </c>
      <c r="S218" s="271">
        <f t="shared" ref="S218:S259" si="73">+G218*$N$215</f>
        <v>0.96159063000000011</v>
      </c>
    </row>
    <row r="219" spans="1:20">
      <c r="A219" s="272"/>
      <c r="B219" s="239" t="s">
        <v>291</v>
      </c>
      <c r="C219" s="679">
        <v>0.89080000000000004</v>
      </c>
      <c r="D219" s="679">
        <v>0.89419999999999999</v>
      </c>
      <c r="E219" s="679">
        <v>0.94869999999999999</v>
      </c>
      <c r="F219" s="679">
        <v>0.87239999999999995</v>
      </c>
      <c r="G219" s="679">
        <v>0.9395</v>
      </c>
      <c r="I219" s="271">
        <f t="shared" si="64"/>
        <v>0.89080000000000004</v>
      </c>
      <c r="J219" s="271">
        <f t="shared" si="65"/>
        <v>0.89419999999999999</v>
      </c>
      <c r="K219" s="271">
        <f t="shared" si="66"/>
        <v>0.94869999999999999</v>
      </c>
      <c r="L219" s="271">
        <f t="shared" si="67"/>
        <v>0.87239999999999995</v>
      </c>
      <c r="M219" s="271">
        <f t="shared" si="68"/>
        <v>0.9395</v>
      </c>
      <c r="O219" s="271">
        <f t="shared" si="69"/>
        <v>0.90442924000000013</v>
      </c>
      <c r="P219" s="271">
        <f t="shared" si="70"/>
        <v>0.90788126000000002</v>
      </c>
      <c r="Q219" s="271">
        <f t="shared" si="71"/>
        <v>0.96321511000000004</v>
      </c>
      <c r="R219" s="271">
        <f t="shared" si="72"/>
        <v>0.88574772000000002</v>
      </c>
      <c r="S219" s="271">
        <f t="shared" si="73"/>
        <v>0.95387435000000009</v>
      </c>
    </row>
    <row r="220" spans="1:20">
      <c r="A220" s="272"/>
      <c r="B220" s="240" t="s">
        <v>293</v>
      </c>
      <c r="C220" s="679">
        <v>0.79579999999999995</v>
      </c>
      <c r="D220" s="679">
        <v>0.77769999999999995</v>
      </c>
      <c r="E220" s="679">
        <v>0.88060000000000005</v>
      </c>
      <c r="F220" s="679">
        <v>0.75190000000000001</v>
      </c>
      <c r="G220" s="679">
        <v>0.86499999999999999</v>
      </c>
      <c r="I220" s="271">
        <f t="shared" si="64"/>
        <v>0.79579999999999995</v>
      </c>
      <c r="J220" s="271">
        <f t="shared" si="65"/>
        <v>0.77769999999999995</v>
      </c>
      <c r="K220" s="271">
        <f t="shared" si="66"/>
        <v>0.88060000000000005</v>
      </c>
      <c r="L220" s="271">
        <f t="shared" si="67"/>
        <v>0.75190000000000001</v>
      </c>
      <c r="M220" s="271">
        <f t="shared" si="68"/>
        <v>0.86499999999999999</v>
      </c>
      <c r="O220" s="271">
        <f t="shared" si="69"/>
        <v>0.80797574000000005</v>
      </c>
      <c r="P220" s="271">
        <f t="shared" si="70"/>
        <v>0.78959880999999998</v>
      </c>
      <c r="Q220" s="271">
        <f t="shared" si="71"/>
        <v>0.89407318000000013</v>
      </c>
      <c r="R220" s="271">
        <f t="shared" si="72"/>
        <v>0.7634040700000001</v>
      </c>
      <c r="S220" s="271">
        <f t="shared" si="73"/>
        <v>0.87823450000000003</v>
      </c>
    </row>
    <row r="221" spans="1:20">
      <c r="A221" s="272"/>
      <c r="B221" s="240" t="s">
        <v>318</v>
      </c>
      <c r="C221" s="679">
        <v>0.82350000000000001</v>
      </c>
      <c r="D221" s="679">
        <v>0.82769999999999999</v>
      </c>
      <c r="E221" s="679">
        <v>0.84199999999999997</v>
      </c>
      <c r="F221" s="679">
        <v>0.82010000000000005</v>
      </c>
      <c r="G221" s="679">
        <v>0.83050000000000002</v>
      </c>
      <c r="I221" s="271">
        <f t="shared" si="64"/>
        <v>0.82350000000000001</v>
      </c>
      <c r="J221" s="271">
        <f t="shared" si="65"/>
        <v>0.82769999999999999</v>
      </c>
      <c r="K221" s="271">
        <f t="shared" si="66"/>
        <v>0.84199999999999997</v>
      </c>
      <c r="L221" s="271">
        <f t="shared" si="67"/>
        <v>0.82010000000000005</v>
      </c>
      <c r="M221" s="271">
        <f t="shared" si="68"/>
        <v>0.83050000000000002</v>
      </c>
      <c r="O221" s="271">
        <f t="shared" si="69"/>
        <v>0.83609955000000014</v>
      </c>
      <c r="P221" s="271">
        <f t="shared" si="70"/>
        <v>0.84036381000000004</v>
      </c>
      <c r="Q221" s="271">
        <f t="shared" si="71"/>
        <v>0.85488260000000005</v>
      </c>
      <c r="R221" s="271">
        <f t="shared" si="72"/>
        <v>0.83264753000000014</v>
      </c>
      <c r="S221" s="271">
        <f t="shared" si="73"/>
        <v>0.84320665000000006</v>
      </c>
    </row>
    <row r="222" spans="1:20">
      <c r="B222" s="224"/>
      <c r="C222" s="224"/>
      <c r="D222" s="224"/>
      <c r="E222" s="224"/>
      <c r="F222" s="224"/>
      <c r="G222" s="224"/>
      <c r="I222" s="271"/>
      <c r="J222" s="271"/>
      <c r="K222" s="271"/>
      <c r="L222" s="271"/>
      <c r="M222" s="271"/>
      <c r="O222" s="271"/>
      <c r="P222" s="271"/>
      <c r="Q222" s="271"/>
      <c r="R222" s="271"/>
      <c r="S222" s="271"/>
    </row>
    <row r="223" spans="1:20">
      <c r="B223" s="223" t="s">
        <v>346</v>
      </c>
      <c r="C223" s="224"/>
      <c r="D223" s="224"/>
      <c r="E223" s="224"/>
      <c r="F223" s="224"/>
      <c r="G223" s="224"/>
      <c r="I223" s="271"/>
      <c r="J223" s="271"/>
      <c r="K223" s="271"/>
      <c r="L223" s="271"/>
      <c r="M223" s="271"/>
      <c r="O223" s="271"/>
      <c r="P223" s="271"/>
      <c r="Q223" s="271"/>
      <c r="R223" s="271"/>
      <c r="S223" s="271"/>
    </row>
    <row r="224" spans="1:20">
      <c r="B224" s="224"/>
      <c r="C224" s="224"/>
      <c r="D224" s="224"/>
      <c r="E224" s="224"/>
      <c r="F224" s="224"/>
      <c r="G224" s="224"/>
      <c r="I224" s="271"/>
      <c r="J224" s="271"/>
      <c r="K224" s="271"/>
      <c r="L224" s="271"/>
      <c r="M224" s="271"/>
      <c r="O224" s="271"/>
      <c r="P224" s="271"/>
      <c r="Q224" s="271"/>
      <c r="R224" s="271"/>
      <c r="S224" s="271"/>
    </row>
    <row r="225" spans="1:19">
      <c r="A225" s="272"/>
      <c r="B225" s="177"/>
      <c r="C225" s="231" t="s">
        <v>316</v>
      </c>
      <c r="D225" s="231" t="s">
        <v>298</v>
      </c>
      <c r="E225" s="231" t="s">
        <v>303</v>
      </c>
      <c r="F225" s="231" t="s">
        <v>298</v>
      </c>
      <c r="G225" s="232" t="s">
        <v>299</v>
      </c>
      <c r="I225" s="271"/>
      <c r="J225" s="271"/>
      <c r="K225" s="271"/>
      <c r="L225" s="271"/>
      <c r="M225" s="271"/>
      <c r="O225" s="271"/>
      <c r="P225" s="271"/>
      <c r="Q225" s="271"/>
      <c r="R225" s="271"/>
      <c r="S225" s="271"/>
    </row>
    <row r="226" spans="1:19">
      <c r="A226" s="272"/>
      <c r="B226" s="227" t="s">
        <v>286</v>
      </c>
      <c r="C226" s="228"/>
      <c r="D226" s="228" t="s">
        <v>302</v>
      </c>
      <c r="E226" s="228"/>
      <c r="F226" s="228" t="s">
        <v>304</v>
      </c>
      <c r="G226" s="227" t="s">
        <v>305</v>
      </c>
      <c r="I226" s="271"/>
      <c r="J226" s="271"/>
      <c r="K226" s="271"/>
      <c r="L226" s="271"/>
      <c r="M226" s="271"/>
      <c r="O226" s="271"/>
      <c r="P226" s="271"/>
      <c r="Q226" s="271"/>
      <c r="R226" s="271"/>
      <c r="S226" s="271"/>
    </row>
    <row r="227" spans="1:19">
      <c r="A227" s="272"/>
      <c r="B227" s="229"/>
      <c r="C227" s="230"/>
      <c r="D227" s="230"/>
      <c r="E227" s="230"/>
      <c r="F227" s="230" t="s">
        <v>305</v>
      </c>
      <c r="G227" s="229"/>
      <c r="I227" s="271"/>
      <c r="J227" s="271"/>
      <c r="K227" s="271"/>
      <c r="L227" s="271"/>
      <c r="M227" s="271"/>
      <c r="O227" s="271"/>
      <c r="P227" s="271"/>
      <c r="Q227" s="271"/>
      <c r="R227" s="271"/>
      <c r="S227" s="271"/>
    </row>
    <row r="228" spans="1:19">
      <c r="A228" s="272"/>
      <c r="B228" s="241" t="s">
        <v>288</v>
      </c>
      <c r="C228" s="679">
        <v>0.92200000000000004</v>
      </c>
      <c r="D228" s="679">
        <v>0.92359999999999998</v>
      </c>
      <c r="E228" s="679">
        <v>0.9577</v>
      </c>
      <c r="F228" s="679">
        <v>0.91469999999999996</v>
      </c>
      <c r="G228" s="679">
        <v>0.95099999999999996</v>
      </c>
      <c r="I228" s="271">
        <f>+ROUND(C228,4)</f>
        <v>0.92200000000000004</v>
      </c>
      <c r="J228" s="271">
        <f t="shared" ref="J228:J232" si="74">+ROUND(D228,4)</f>
        <v>0.92359999999999998</v>
      </c>
      <c r="K228" s="271">
        <f t="shared" ref="K228:K232" si="75">+ROUND(E228,4)</f>
        <v>0.9577</v>
      </c>
      <c r="L228" s="271">
        <f t="shared" ref="L228:L232" si="76">+ROUND(F228,4)</f>
        <v>0.91469999999999996</v>
      </c>
      <c r="M228" s="271">
        <f t="shared" ref="M228:M232" si="77">+ROUND(G228,4)</f>
        <v>0.95099999999999996</v>
      </c>
      <c r="O228" s="271">
        <f t="shared" si="69"/>
        <v>0.93610660000000012</v>
      </c>
      <c r="P228" s="271">
        <f t="shared" si="70"/>
        <v>0.93773108000000005</v>
      </c>
      <c r="Q228" s="271">
        <f t="shared" si="71"/>
        <v>0.97235281000000007</v>
      </c>
      <c r="R228" s="271">
        <f t="shared" si="72"/>
        <v>0.92869491000000004</v>
      </c>
      <c r="S228" s="271">
        <f t="shared" si="73"/>
        <v>0.96555030000000008</v>
      </c>
    </row>
    <row r="229" spans="1:19">
      <c r="A229" s="272"/>
      <c r="B229" s="242" t="s">
        <v>289</v>
      </c>
      <c r="C229" s="679">
        <v>0.91479999999999995</v>
      </c>
      <c r="D229" s="679">
        <v>0.91769999999999996</v>
      </c>
      <c r="E229" s="679">
        <v>0.95599999999999996</v>
      </c>
      <c r="F229" s="679">
        <v>0.90269999999999995</v>
      </c>
      <c r="G229" s="679">
        <v>0.94750000000000001</v>
      </c>
      <c r="I229" s="271">
        <f t="shared" ref="I229:I232" si="78">+ROUND(C229,4)</f>
        <v>0.91479999999999995</v>
      </c>
      <c r="J229" s="271">
        <f t="shared" si="74"/>
        <v>0.91769999999999996</v>
      </c>
      <c r="K229" s="271">
        <f t="shared" si="75"/>
        <v>0.95599999999999996</v>
      </c>
      <c r="L229" s="271">
        <f t="shared" si="76"/>
        <v>0.90269999999999995</v>
      </c>
      <c r="M229" s="271">
        <f t="shared" si="77"/>
        <v>0.94750000000000001</v>
      </c>
      <c r="O229" s="271">
        <f t="shared" si="69"/>
        <v>0.92879644000000006</v>
      </c>
      <c r="P229" s="271">
        <f t="shared" si="70"/>
        <v>0.93174081000000009</v>
      </c>
      <c r="Q229" s="271">
        <f t="shared" si="71"/>
        <v>0.97062680000000001</v>
      </c>
      <c r="R229" s="271">
        <f t="shared" si="72"/>
        <v>0.91651131000000008</v>
      </c>
      <c r="S229" s="271">
        <f t="shared" si="73"/>
        <v>0.96199675000000007</v>
      </c>
    </row>
    <row r="230" spans="1:19">
      <c r="A230" s="272"/>
      <c r="B230" s="242" t="s">
        <v>291</v>
      </c>
      <c r="C230" s="679">
        <v>0.89029999999999998</v>
      </c>
      <c r="D230" s="679">
        <v>0.89470000000000005</v>
      </c>
      <c r="E230" s="679">
        <v>0.94569999999999999</v>
      </c>
      <c r="F230" s="679">
        <v>0.87290000000000001</v>
      </c>
      <c r="G230" s="679">
        <v>0.93389999999999995</v>
      </c>
      <c r="I230" s="271">
        <f t="shared" si="78"/>
        <v>0.89029999999999998</v>
      </c>
      <c r="J230" s="271">
        <f t="shared" si="74"/>
        <v>0.89470000000000005</v>
      </c>
      <c r="K230" s="271">
        <f t="shared" si="75"/>
        <v>0.94569999999999999</v>
      </c>
      <c r="L230" s="271">
        <f t="shared" si="76"/>
        <v>0.87290000000000001</v>
      </c>
      <c r="M230" s="271">
        <f t="shared" si="77"/>
        <v>0.93389999999999995</v>
      </c>
      <c r="O230" s="271">
        <f t="shared" si="69"/>
        <v>0.90392159000000005</v>
      </c>
      <c r="P230" s="271">
        <f t="shared" si="70"/>
        <v>0.9083889100000001</v>
      </c>
      <c r="Q230" s="271">
        <f t="shared" si="71"/>
        <v>0.96016921000000011</v>
      </c>
      <c r="R230" s="271">
        <f t="shared" si="72"/>
        <v>0.8862553700000001</v>
      </c>
      <c r="S230" s="271">
        <f t="shared" si="73"/>
        <v>0.94818867000000007</v>
      </c>
    </row>
    <row r="231" spans="1:19">
      <c r="A231" s="272"/>
      <c r="B231" s="240" t="s">
        <v>293</v>
      </c>
      <c r="C231" s="679">
        <v>0.78200000000000003</v>
      </c>
      <c r="D231" s="679">
        <v>0.77080000000000004</v>
      </c>
      <c r="E231" s="679">
        <v>0.85399999999999998</v>
      </c>
      <c r="F231" s="679">
        <v>0.74309999999999998</v>
      </c>
      <c r="G231" s="679">
        <v>0.83689999999999998</v>
      </c>
      <c r="I231" s="271">
        <f t="shared" si="78"/>
        <v>0.78200000000000003</v>
      </c>
      <c r="J231" s="271">
        <f t="shared" si="74"/>
        <v>0.77080000000000004</v>
      </c>
      <c r="K231" s="271">
        <f t="shared" si="75"/>
        <v>0.85399999999999998</v>
      </c>
      <c r="L231" s="271">
        <f t="shared" si="76"/>
        <v>0.74309999999999998</v>
      </c>
      <c r="M231" s="271">
        <f t="shared" si="77"/>
        <v>0.83689999999999998</v>
      </c>
      <c r="O231" s="271">
        <f t="shared" si="69"/>
        <v>0.79396460000000013</v>
      </c>
      <c r="P231" s="271">
        <f t="shared" si="70"/>
        <v>0.78259324000000008</v>
      </c>
      <c r="Q231" s="271">
        <f t="shared" si="71"/>
        <v>0.86706620000000001</v>
      </c>
      <c r="R231" s="271">
        <f t="shared" si="72"/>
        <v>0.75446943</v>
      </c>
      <c r="S231" s="271">
        <f t="shared" si="73"/>
        <v>0.8497045700000001</v>
      </c>
    </row>
    <row r="232" spans="1:19">
      <c r="A232" s="272"/>
      <c r="B232" s="240" t="s">
        <v>318</v>
      </c>
      <c r="C232" s="679">
        <v>0.79600000000000004</v>
      </c>
      <c r="D232" s="679">
        <v>0.79790000000000005</v>
      </c>
      <c r="E232" s="679">
        <v>0.81530000000000002</v>
      </c>
      <c r="F232" s="679">
        <v>0.79039999999999999</v>
      </c>
      <c r="G232" s="679">
        <v>0.80020000000000002</v>
      </c>
      <c r="I232" s="271">
        <f t="shared" si="78"/>
        <v>0.79600000000000004</v>
      </c>
      <c r="J232" s="271">
        <f t="shared" si="74"/>
        <v>0.79790000000000005</v>
      </c>
      <c r="K232" s="271">
        <f t="shared" si="75"/>
        <v>0.81530000000000002</v>
      </c>
      <c r="L232" s="271">
        <f t="shared" si="76"/>
        <v>0.79039999999999999</v>
      </c>
      <c r="M232" s="271">
        <f t="shared" si="77"/>
        <v>0.80020000000000002</v>
      </c>
      <c r="O232" s="271">
        <f t="shared" si="69"/>
        <v>0.80817880000000009</v>
      </c>
      <c r="P232" s="271">
        <f t="shared" si="70"/>
        <v>0.81010787000000017</v>
      </c>
      <c r="Q232" s="271">
        <f t="shared" si="71"/>
        <v>0.82777409000000013</v>
      </c>
      <c r="R232" s="271">
        <f t="shared" si="72"/>
        <v>0.80249312000000006</v>
      </c>
      <c r="S232" s="271">
        <f t="shared" si="73"/>
        <v>0.81244306000000011</v>
      </c>
    </row>
    <row r="233" spans="1:19">
      <c r="B233" s="224"/>
      <c r="C233" s="224"/>
      <c r="D233" s="224"/>
      <c r="E233" s="224"/>
      <c r="F233" s="224"/>
      <c r="G233" s="224"/>
      <c r="I233" s="271"/>
      <c r="J233" s="271"/>
      <c r="K233" s="271"/>
      <c r="L233" s="271"/>
      <c r="M233" s="271"/>
      <c r="O233" s="271"/>
      <c r="P233" s="271"/>
      <c r="Q233" s="271"/>
      <c r="R233" s="271"/>
      <c r="S233" s="271"/>
    </row>
    <row r="234" spans="1:19">
      <c r="B234" s="223" t="s">
        <v>347</v>
      </c>
      <c r="C234" s="224"/>
      <c r="D234" s="224"/>
      <c r="E234" s="224"/>
      <c r="F234" s="224"/>
      <c r="G234" s="224"/>
      <c r="I234" s="271"/>
      <c r="J234" s="271"/>
      <c r="K234" s="271"/>
      <c r="L234" s="271"/>
      <c r="M234" s="271"/>
      <c r="O234" s="271"/>
      <c r="P234" s="271"/>
      <c r="Q234" s="271"/>
      <c r="R234" s="271"/>
      <c r="S234" s="271"/>
    </row>
    <row r="235" spans="1:19">
      <c r="B235" s="224"/>
      <c r="C235" s="224"/>
      <c r="D235" s="224"/>
      <c r="E235" s="224"/>
      <c r="F235" s="224"/>
      <c r="G235" s="224"/>
      <c r="I235" s="271"/>
      <c r="J235" s="271"/>
      <c r="K235" s="271"/>
      <c r="L235" s="271"/>
      <c r="M235" s="271"/>
      <c r="O235" s="271"/>
      <c r="P235" s="271"/>
      <c r="Q235" s="271"/>
      <c r="R235" s="271"/>
      <c r="S235" s="271"/>
    </row>
    <row r="236" spans="1:19">
      <c r="A236" s="272"/>
      <c r="B236" s="177"/>
      <c r="C236" s="231" t="s">
        <v>316</v>
      </c>
      <c r="D236" s="231" t="s">
        <v>298</v>
      </c>
      <c r="E236" s="231" t="s">
        <v>303</v>
      </c>
      <c r="F236" s="231" t="s">
        <v>298</v>
      </c>
      <c r="G236" s="232" t="s">
        <v>299</v>
      </c>
      <c r="I236" s="271"/>
      <c r="J236" s="271"/>
      <c r="K236" s="271"/>
      <c r="L236" s="271"/>
      <c r="M236" s="271"/>
      <c r="O236" s="271"/>
      <c r="P236" s="271"/>
      <c r="Q236" s="271"/>
      <c r="R236" s="271"/>
      <c r="S236" s="271"/>
    </row>
    <row r="237" spans="1:19">
      <c r="A237" s="272"/>
      <c r="B237" s="227" t="s">
        <v>286</v>
      </c>
      <c r="C237" s="228"/>
      <c r="D237" s="228" t="s">
        <v>302</v>
      </c>
      <c r="E237" s="228"/>
      <c r="F237" s="228" t="s">
        <v>304</v>
      </c>
      <c r="G237" s="227" t="s">
        <v>305</v>
      </c>
      <c r="I237" s="271"/>
      <c r="J237" s="271"/>
      <c r="K237" s="271"/>
      <c r="L237" s="271"/>
      <c r="M237" s="271"/>
      <c r="O237" s="271"/>
      <c r="P237" s="271"/>
      <c r="Q237" s="271"/>
      <c r="R237" s="271"/>
      <c r="S237" s="271"/>
    </row>
    <row r="238" spans="1:19">
      <c r="A238" s="272"/>
      <c r="B238" s="229"/>
      <c r="C238" s="230"/>
      <c r="D238" s="230"/>
      <c r="E238" s="230"/>
      <c r="F238" s="230" t="s">
        <v>305</v>
      </c>
      <c r="G238" s="229"/>
      <c r="I238" s="271"/>
      <c r="J238" s="271"/>
      <c r="K238" s="271"/>
      <c r="L238" s="271"/>
      <c r="M238" s="271"/>
      <c r="O238" s="271"/>
      <c r="P238" s="271"/>
      <c r="Q238" s="271"/>
      <c r="R238" s="271"/>
      <c r="S238" s="271"/>
    </row>
    <row r="239" spans="1:19">
      <c r="A239" s="272"/>
      <c r="B239" s="233" t="s">
        <v>288</v>
      </c>
      <c r="C239" s="679">
        <v>0.98</v>
      </c>
      <c r="D239" s="679">
        <v>0.97929999999999995</v>
      </c>
      <c r="E239" s="679">
        <v>0.98040000000000005</v>
      </c>
      <c r="F239" s="679">
        <v>0.97750000000000004</v>
      </c>
      <c r="G239" s="679">
        <v>0.9768</v>
      </c>
      <c r="I239" s="271">
        <f>+ROUND(C239,4)</f>
        <v>0.98</v>
      </c>
      <c r="J239" s="271">
        <f t="shared" ref="J239:M239" si="79">+ROUND(D239,4)</f>
        <v>0.97929999999999995</v>
      </c>
      <c r="K239" s="271">
        <f t="shared" si="79"/>
        <v>0.98040000000000005</v>
      </c>
      <c r="L239" s="271">
        <f t="shared" si="79"/>
        <v>0.97750000000000004</v>
      </c>
      <c r="M239" s="271">
        <f t="shared" si="79"/>
        <v>0.9768</v>
      </c>
      <c r="O239" s="271">
        <f t="shared" si="69"/>
        <v>0.99499400000000005</v>
      </c>
      <c r="P239" s="271">
        <f t="shared" si="70"/>
        <v>0.99428329000000004</v>
      </c>
      <c r="Q239" s="271">
        <f t="shared" si="71"/>
        <v>0.99540012000000011</v>
      </c>
      <c r="R239" s="271">
        <f t="shared" si="72"/>
        <v>0.99245575000000008</v>
      </c>
      <c r="S239" s="271">
        <f t="shared" si="73"/>
        <v>0.99174504000000008</v>
      </c>
    </row>
    <row r="240" spans="1:19">
      <c r="A240" s="272"/>
      <c r="B240" s="233" t="s">
        <v>289</v>
      </c>
      <c r="C240" s="679">
        <v>0.97409999999999997</v>
      </c>
      <c r="D240" s="679">
        <v>0.97450000000000003</v>
      </c>
      <c r="E240" s="679">
        <v>0.9748</v>
      </c>
      <c r="F240" s="679">
        <v>0.97119999999999995</v>
      </c>
      <c r="G240" s="679">
        <v>0.97099999999999997</v>
      </c>
      <c r="I240" s="271">
        <f t="shared" ref="I240:I242" si="80">+ROUND(C240,4)</f>
        <v>0.97409999999999997</v>
      </c>
      <c r="J240" s="271">
        <f t="shared" ref="J240:J242" si="81">+ROUND(D240,4)</f>
        <v>0.97450000000000003</v>
      </c>
      <c r="K240" s="271">
        <f t="shared" ref="K240:K242" si="82">+ROUND(E240,4)</f>
        <v>0.9748</v>
      </c>
      <c r="L240" s="271">
        <f t="shared" ref="L240:L242" si="83">+ROUND(F240,4)</f>
        <v>0.97119999999999995</v>
      </c>
      <c r="M240" s="271">
        <f t="shared" ref="M240:M242" si="84">+ROUND(G240,4)</f>
        <v>0.97099999999999997</v>
      </c>
      <c r="O240" s="271">
        <f t="shared" si="69"/>
        <v>0.98900373000000008</v>
      </c>
      <c r="P240" s="271">
        <f t="shared" si="70"/>
        <v>0.98940985000000015</v>
      </c>
      <c r="Q240" s="271">
        <f t="shared" si="71"/>
        <v>0.98971444000000008</v>
      </c>
      <c r="R240" s="271">
        <f t="shared" si="72"/>
        <v>0.98605936000000005</v>
      </c>
      <c r="S240" s="271">
        <f t="shared" si="73"/>
        <v>0.98585630000000002</v>
      </c>
    </row>
    <row r="241" spans="1:19">
      <c r="A241" s="272"/>
      <c r="B241" s="233" t="s">
        <v>291</v>
      </c>
      <c r="C241" s="679">
        <v>0.96609999999999996</v>
      </c>
      <c r="D241" s="679">
        <v>0.9657</v>
      </c>
      <c r="E241" s="679">
        <v>0.96730000000000005</v>
      </c>
      <c r="F241" s="679">
        <v>0.95889999999999997</v>
      </c>
      <c r="G241" s="679">
        <v>0.96150000000000002</v>
      </c>
      <c r="I241" s="271">
        <f t="shared" si="80"/>
        <v>0.96609999999999996</v>
      </c>
      <c r="J241" s="271">
        <f t="shared" si="81"/>
        <v>0.9657</v>
      </c>
      <c r="K241" s="271">
        <f t="shared" si="82"/>
        <v>0.96730000000000005</v>
      </c>
      <c r="L241" s="271">
        <f t="shared" si="83"/>
        <v>0.95889999999999997</v>
      </c>
      <c r="M241" s="271">
        <f t="shared" si="84"/>
        <v>0.96150000000000002</v>
      </c>
      <c r="O241" s="271">
        <f t="shared" si="69"/>
        <v>0.98088133</v>
      </c>
      <c r="P241" s="271">
        <f t="shared" si="70"/>
        <v>0.98047521000000004</v>
      </c>
      <c r="Q241" s="271">
        <f t="shared" si="71"/>
        <v>0.98209969000000019</v>
      </c>
      <c r="R241" s="271">
        <f t="shared" si="72"/>
        <v>0.97357117000000004</v>
      </c>
      <c r="S241" s="271">
        <f t="shared" si="73"/>
        <v>0.97621095000000013</v>
      </c>
    </row>
    <row r="242" spans="1:19">
      <c r="A242" s="272"/>
      <c r="B242" s="233" t="s">
        <v>293</v>
      </c>
      <c r="C242" s="679">
        <v>0.85440000000000005</v>
      </c>
      <c r="D242" s="679">
        <v>0.85670000000000002</v>
      </c>
      <c r="E242" s="679">
        <v>0.86260000000000003</v>
      </c>
      <c r="F242" s="679">
        <v>0.83760000000000001</v>
      </c>
      <c r="G242" s="679">
        <v>0.84419999999999995</v>
      </c>
      <c r="I242" s="271">
        <f t="shared" si="80"/>
        <v>0.85440000000000005</v>
      </c>
      <c r="J242" s="271">
        <f t="shared" si="81"/>
        <v>0.85670000000000002</v>
      </c>
      <c r="K242" s="271">
        <f t="shared" si="82"/>
        <v>0.86260000000000003</v>
      </c>
      <c r="L242" s="271">
        <f t="shared" si="83"/>
        <v>0.83760000000000001</v>
      </c>
      <c r="M242" s="271">
        <f t="shared" si="84"/>
        <v>0.84419999999999995</v>
      </c>
      <c r="O242" s="271">
        <f t="shared" si="69"/>
        <v>0.86747232000000007</v>
      </c>
      <c r="P242" s="271">
        <f t="shared" si="70"/>
        <v>0.86980751000000012</v>
      </c>
      <c r="Q242" s="271">
        <f t="shared" si="71"/>
        <v>0.87579778000000008</v>
      </c>
      <c r="R242" s="271">
        <f t="shared" si="72"/>
        <v>0.85041528000000011</v>
      </c>
      <c r="S242" s="271">
        <f t="shared" si="73"/>
        <v>0.85711626000000007</v>
      </c>
    </row>
    <row r="243" spans="1:19">
      <c r="B243" s="224"/>
      <c r="C243" s="224"/>
      <c r="D243" s="224"/>
      <c r="E243" s="224"/>
      <c r="F243" s="224"/>
      <c r="G243" s="224"/>
      <c r="I243" s="271"/>
      <c r="J243" s="271"/>
      <c r="K243" s="271"/>
      <c r="L243" s="271"/>
      <c r="M243" s="271"/>
      <c r="O243" s="271"/>
      <c r="P243" s="271"/>
      <c r="Q243" s="271"/>
      <c r="R243" s="271"/>
      <c r="S243" s="271"/>
    </row>
    <row r="244" spans="1:19">
      <c r="B244" s="223" t="s">
        <v>348</v>
      </c>
      <c r="C244" s="224"/>
      <c r="D244" s="224"/>
      <c r="E244" s="224"/>
      <c r="F244" s="224"/>
      <c r="G244" s="224"/>
      <c r="I244" s="271"/>
      <c r="J244" s="271"/>
      <c r="K244" s="271"/>
      <c r="L244" s="271"/>
      <c r="M244" s="271"/>
      <c r="O244" s="271"/>
      <c r="P244" s="271"/>
      <c r="Q244" s="271"/>
      <c r="R244" s="271"/>
      <c r="S244" s="271"/>
    </row>
    <row r="245" spans="1:19">
      <c r="B245" s="224"/>
      <c r="C245" s="224"/>
      <c r="D245" s="224"/>
      <c r="E245" s="224"/>
      <c r="F245" s="224"/>
      <c r="G245" s="224"/>
      <c r="I245" s="271"/>
      <c r="J245" s="271"/>
      <c r="K245" s="271"/>
      <c r="L245" s="271"/>
      <c r="M245" s="271"/>
      <c r="O245" s="271"/>
      <c r="P245" s="271"/>
      <c r="Q245" s="271"/>
      <c r="R245" s="271"/>
      <c r="S245" s="271"/>
    </row>
    <row r="246" spans="1:19">
      <c r="A246" s="272"/>
      <c r="B246" s="177"/>
      <c r="C246" s="231" t="s">
        <v>316</v>
      </c>
      <c r="D246" s="231" t="s">
        <v>298</v>
      </c>
      <c r="E246" s="231" t="s">
        <v>303</v>
      </c>
      <c r="F246" s="231" t="s">
        <v>298</v>
      </c>
      <c r="G246" s="232" t="s">
        <v>299</v>
      </c>
      <c r="I246" s="271"/>
      <c r="J246" s="271"/>
      <c r="K246" s="271"/>
      <c r="L246" s="271"/>
      <c r="M246" s="271"/>
      <c r="O246" s="271"/>
      <c r="P246" s="271"/>
      <c r="Q246" s="271"/>
      <c r="R246" s="271"/>
      <c r="S246" s="271"/>
    </row>
    <row r="247" spans="1:19">
      <c r="A247" s="272"/>
      <c r="B247" s="227" t="s">
        <v>286</v>
      </c>
      <c r="C247" s="228"/>
      <c r="D247" s="228" t="s">
        <v>302</v>
      </c>
      <c r="E247" s="228"/>
      <c r="F247" s="228" t="s">
        <v>304</v>
      </c>
      <c r="G247" s="227" t="s">
        <v>305</v>
      </c>
      <c r="I247" s="271"/>
      <c r="J247" s="271"/>
      <c r="K247" s="271"/>
      <c r="L247" s="271"/>
      <c r="M247" s="271"/>
      <c r="O247" s="271"/>
      <c r="P247" s="271"/>
      <c r="Q247" s="271"/>
      <c r="R247" s="271"/>
      <c r="S247" s="271"/>
    </row>
    <row r="248" spans="1:19">
      <c r="A248" s="272"/>
      <c r="B248" s="229"/>
      <c r="C248" s="230"/>
      <c r="D248" s="230"/>
      <c r="E248" s="230"/>
      <c r="F248" s="230" t="s">
        <v>305</v>
      </c>
      <c r="G248" s="229"/>
      <c r="I248" s="271"/>
      <c r="J248" s="271"/>
      <c r="K248" s="271"/>
      <c r="L248" s="271"/>
      <c r="M248" s="271"/>
      <c r="O248" s="271"/>
      <c r="P248" s="271"/>
      <c r="Q248" s="271"/>
      <c r="R248" s="271"/>
      <c r="S248" s="271"/>
    </row>
    <row r="249" spans="1:19">
      <c r="A249" s="272"/>
      <c r="B249" s="234" t="s">
        <v>288</v>
      </c>
      <c r="C249" s="680">
        <v>0.98219999999999996</v>
      </c>
      <c r="D249" s="680">
        <v>0.98250000000000004</v>
      </c>
      <c r="E249" s="680">
        <v>0.98199999999999998</v>
      </c>
      <c r="F249" s="680">
        <v>0.9798</v>
      </c>
      <c r="G249" s="680">
        <v>0.98009999999999997</v>
      </c>
      <c r="I249" s="271">
        <f>+ROUND(C249,4)</f>
        <v>0.98219999999999996</v>
      </c>
      <c r="J249" s="271">
        <f t="shared" ref="J249:M249" si="85">+ROUND(D249,4)</f>
        <v>0.98250000000000004</v>
      </c>
      <c r="K249" s="271">
        <f t="shared" si="85"/>
        <v>0.98199999999999998</v>
      </c>
      <c r="L249" s="271">
        <f t="shared" si="85"/>
        <v>0.9798</v>
      </c>
      <c r="M249" s="271">
        <f t="shared" si="85"/>
        <v>0.98009999999999997</v>
      </c>
      <c r="O249" s="271">
        <f t="shared" si="69"/>
        <v>0.99722766000000007</v>
      </c>
      <c r="P249" s="271">
        <f t="shared" si="70"/>
        <v>0.99753225000000012</v>
      </c>
      <c r="Q249" s="271">
        <f t="shared" si="71"/>
        <v>0.99702460000000004</v>
      </c>
      <c r="R249" s="271">
        <f t="shared" si="72"/>
        <v>0.99479094000000012</v>
      </c>
      <c r="S249" s="271">
        <f t="shared" si="73"/>
        <v>0.99509553000000006</v>
      </c>
    </row>
    <row r="250" spans="1:19">
      <c r="A250" s="272"/>
      <c r="B250" s="233" t="s">
        <v>291</v>
      </c>
      <c r="C250" s="679">
        <v>0.96950000000000003</v>
      </c>
      <c r="D250" s="679">
        <v>0.97019999999999995</v>
      </c>
      <c r="E250" s="679">
        <v>0.97170000000000001</v>
      </c>
      <c r="F250" s="679">
        <v>0.96719999999999995</v>
      </c>
      <c r="G250" s="679">
        <v>0.96689999999999998</v>
      </c>
      <c r="I250" s="271">
        <f t="shared" ref="I250:I251" si="86">+ROUND(C250,4)</f>
        <v>0.96950000000000003</v>
      </c>
      <c r="J250" s="271">
        <f t="shared" ref="J250:J251" si="87">+ROUND(D250,4)</f>
        <v>0.97019999999999995</v>
      </c>
      <c r="K250" s="271">
        <f t="shared" ref="K250:K251" si="88">+ROUND(E250,4)</f>
        <v>0.97170000000000001</v>
      </c>
      <c r="L250" s="271">
        <f t="shared" ref="L250:L251" si="89">+ROUND(F250,4)</f>
        <v>0.96719999999999995</v>
      </c>
      <c r="M250" s="271">
        <f t="shared" ref="M250:M251" si="90">+ROUND(G250,4)</f>
        <v>0.96689999999999998</v>
      </c>
      <c r="O250" s="271">
        <f t="shared" si="69"/>
        <v>0.98433335000000011</v>
      </c>
      <c r="P250" s="271">
        <f t="shared" si="70"/>
        <v>0.98504406</v>
      </c>
      <c r="Q250" s="271">
        <f t="shared" si="71"/>
        <v>0.98656701000000013</v>
      </c>
      <c r="R250" s="271">
        <f t="shared" si="72"/>
        <v>0.98199816000000006</v>
      </c>
      <c r="S250" s="271">
        <f t="shared" si="73"/>
        <v>0.98169357000000002</v>
      </c>
    </row>
    <row r="251" spans="1:19">
      <c r="A251" s="272"/>
      <c r="B251" s="233" t="s">
        <v>293</v>
      </c>
      <c r="C251" s="679">
        <v>0.89070000000000005</v>
      </c>
      <c r="D251" s="679">
        <v>0.88919999999999999</v>
      </c>
      <c r="E251" s="679">
        <v>0.89980000000000004</v>
      </c>
      <c r="F251" s="679">
        <v>0.87409999999999999</v>
      </c>
      <c r="G251" s="679">
        <v>0.88629999999999998</v>
      </c>
      <c r="I251" s="271">
        <f t="shared" si="86"/>
        <v>0.89070000000000005</v>
      </c>
      <c r="J251" s="271">
        <f t="shared" si="87"/>
        <v>0.88919999999999999</v>
      </c>
      <c r="K251" s="271">
        <f t="shared" si="88"/>
        <v>0.89980000000000004</v>
      </c>
      <c r="L251" s="271">
        <f t="shared" si="89"/>
        <v>0.87409999999999999</v>
      </c>
      <c r="M251" s="271">
        <f t="shared" si="90"/>
        <v>0.88629999999999998</v>
      </c>
      <c r="O251" s="271">
        <f t="shared" si="69"/>
        <v>0.90432771000000012</v>
      </c>
      <c r="P251" s="271">
        <f t="shared" si="70"/>
        <v>0.90280476000000009</v>
      </c>
      <c r="Q251" s="271">
        <f t="shared" si="71"/>
        <v>0.91356694000000016</v>
      </c>
      <c r="R251" s="271">
        <f t="shared" si="72"/>
        <v>0.88747373000000007</v>
      </c>
      <c r="S251" s="271">
        <f t="shared" si="73"/>
        <v>0.89986039000000007</v>
      </c>
    </row>
    <row r="252" spans="1:19">
      <c r="B252" s="224"/>
      <c r="C252" s="224"/>
      <c r="D252" s="224"/>
      <c r="E252" s="224"/>
      <c r="F252" s="224"/>
      <c r="G252" s="224"/>
      <c r="I252" s="271"/>
      <c r="J252" s="271"/>
      <c r="K252" s="271"/>
      <c r="L252" s="271"/>
      <c r="M252" s="271"/>
      <c r="O252" s="271"/>
      <c r="P252" s="271"/>
      <c r="Q252" s="271"/>
      <c r="R252" s="271"/>
      <c r="S252" s="271"/>
    </row>
    <row r="253" spans="1:19">
      <c r="B253" s="223" t="s">
        <v>349</v>
      </c>
      <c r="C253" s="224"/>
      <c r="D253" s="224"/>
      <c r="E253" s="224"/>
      <c r="F253" s="224"/>
      <c r="G253" s="224"/>
      <c r="I253" s="271"/>
      <c r="J253" s="271"/>
      <c r="K253" s="271"/>
      <c r="L253" s="271"/>
      <c r="M253" s="271"/>
      <c r="O253" s="271"/>
      <c r="P253" s="271"/>
      <c r="Q253" s="271"/>
      <c r="R253" s="271"/>
      <c r="S253" s="271"/>
    </row>
    <row r="254" spans="1:19">
      <c r="B254" s="224"/>
      <c r="C254" s="224"/>
      <c r="D254" s="224"/>
      <c r="E254" s="224"/>
      <c r="F254" s="224"/>
      <c r="G254" s="224"/>
      <c r="I254" s="271"/>
      <c r="J254" s="271"/>
      <c r="K254" s="271"/>
      <c r="L254" s="271"/>
      <c r="M254" s="271"/>
      <c r="O254" s="271"/>
      <c r="P254" s="271"/>
      <c r="Q254" s="271"/>
      <c r="R254" s="271"/>
      <c r="S254" s="271"/>
    </row>
    <row r="255" spans="1:19">
      <c r="A255" s="272"/>
      <c r="B255" s="177"/>
      <c r="C255" s="235" t="s">
        <v>316</v>
      </c>
      <c r="D255" s="231" t="s">
        <v>298</v>
      </c>
      <c r="E255" s="231" t="s">
        <v>303</v>
      </c>
      <c r="F255" s="231" t="s">
        <v>298</v>
      </c>
      <c r="G255" s="232" t="s">
        <v>299</v>
      </c>
      <c r="I255" s="271"/>
      <c r="J255" s="271"/>
      <c r="K255" s="271"/>
      <c r="L255" s="271"/>
      <c r="M255" s="271"/>
      <c r="O255" s="271"/>
      <c r="P255" s="271"/>
      <c r="Q255" s="271"/>
      <c r="R255" s="271"/>
      <c r="S255" s="271"/>
    </row>
    <row r="256" spans="1:19">
      <c r="A256" s="272"/>
      <c r="B256" s="227" t="s">
        <v>286</v>
      </c>
      <c r="C256" s="236"/>
      <c r="D256" s="228" t="s">
        <v>302</v>
      </c>
      <c r="E256" s="228"/>
      <c r="F256" s="228" t="s">
        <v>304</v>
      </c>
      <c r="G256" s="227" t="s">
        <v>305</v>
      </c>
      <c r="I256" s="271"/>
      <c r="J256" s="271"/>
      <c r="K256" s="271"/>
      <c r="L256" s="271"/>
      <c r="M256" s="271"/>
      <c r="O256" s="271"/>
      <c r="P256" s="271"/>
      <c r="Q256" s="271"/>
      <c r="R256" s="271"/>
      <c r="S256" s="271"/>
    </row>
    <row r="257" spans="1:19">
      <c r="A257" s="272"/>
      <c r="B257" s="229"/>
      <c r="C257" s="237"/>
      <c r="D257" s="230"/>
      <c r="E257" s="230"/>
      <c r="F257" s="230" t="s">
        <v>305</v>
      </c>
      <c r="G257" s="229"/>
      <c r="I257" s="271"/>
      <c r="J257" s="271"/>
      <c r="K257" s="271"/>
      <c r="L257" s="271"/>
      <c r="M257" s="271"/>
      <c r="O257" s="271"/>
      <c r="P257" s="271"/>
      <c r="Q257" s="271"/>
      <c r="R257" s="271"/>
      <c r="S257" s="271"/>
    </row>
    <row r="258" spans="1:19">
      <c r="A258" s="272"/>
      <c r="B258" s="233" t="s">
        <v>350</v>
      </c>
      <c r="C258" s="679">
        <v>0.99660000000000004</v>
      </c>
      <c r="D258" s="679">
        <v>0.99709999999999999</v>
      </c>
      <c r="E258" s="679">
        <v>0.997</v>
      </c>
      <c r="F258" s="679">
        <v>0.99670000000000003</v>
      </c>
      <c r="G258" s="679">
        <v>0.99660000000000004</v>
      </c>
      <c r="I258" s="271">
        <f>+ROUND(C258,4)</f>
        <v>0.99660000000000004</v>
      </c>
      <c r="J258" s="271">
        <f t="shared" ref="J258:M258" si="91">+ROUND(D258,4)</f>
        <v>0.99709999999999999</v>
      </c>
      <c r="K258" s="271">
        <f t="shared" si="91"/>
        <v>0.997</v>
      </c>
      <c r="L258" s="271">
        <f t="shared" si="91"/>
        <v>0.99670000000000003</v>
      </c>
      <c r="M258" s="271">
        <f t="shared" si="91"/>
        <v>0.99660000000000004</v>
      </c>
      <c r="O258" s="271">
        <f t="shared" si="69"/>
        <v>1.0118479800000002</v>
      </c>
      <c r="P258" s="271">
        <f t="shared" si="70"/>
        <v>1.0123556300000001</v>
      </c>
      <c r="Q258" s="271">
        <f t="shared" si="71"/>
        <v>1.0122541</v>
      </c>
      <c r="R258" s="271">
        <f t="shared" si="72"/>
        <v>1.0119495100000002</v>
      </c>
      <c r="S258" s="271">
        <f t="shared" si="73"/>
        <v>1.0118479800000002</v>
      </c>
    </row>
    <row r="259" spans="1:19">
      <c r="A259" s="272"/>
      <c r="B259" s="233" t="s">
        <v>351</v>
      </c>
      <c r="C259" s="679">
        <v>0.998</v>
      </c>
      <c r="D259" s="679">
        <v>0.99780000000000002</v>
      </c>
      <c r="E259" s="679">
        <v>0.99770000000000003</v>
      </c>
      <c r="F259" s="679">
        <v>0.99739999999999995</v>
      </c>
      <c r="G259" s="679">
        <v>0.99729999999999996</v>
      </c>
      <c r="I259" s="271">
        <f>+ROUND(C259,4)</f>
        <v>0.998</v>
      </c>
      <c r="J259" s="271">
        <f t="shared" ref="J259" si="92">+ROUND(D259,4)</f>
        <v>0.99780000000000002</v>
      </c>
      <c r="K259" s="271">
        <f t="shared" ref="K259" si="93">+ROUND(E259,4)</f>
        <v>0.99770000000000003</v>
      </c>
      <c r="L259" s="271">
        <f t="shared" ref="L259" si="94">+ROUND(F259,4)</f>
        <v>0.99739999999999995</v>
      </c>
      <c r="M259" s="271">
        <f t="shared" ref="M259" si="95">+ROUND(G259,4)</f>
        <v>0.99729999999999996</v>
      </c>
      <c r="O259" s="271">
        <f t="shared" si="69"/>
        <v>1.0132694</v>
      </c>
      <c r="P259" s="271">
        <f t="shared" si="70"/>
        <v>1.0130663400000002</v>
      </c>
      <c r="Q259" s="271">
        <f t="shared" si="71"/>
        <v>1.0129648100000002</v>
      </c>
      <c r="R259" s="271">
        <f t="shared" si="72"/>
        <v>1.0126602200000001</v>
      </c>
      <c r="S259" s="271">
        <f t="shared" si="73"/>
        <v>1.0125586900000001</v>
      </c>
    </row>
  </sheetData>
  <mergeCells count="11">
    <mergeCell ref="E98:H98"/>
    <mergeCell ref="B3:H3"/>
    <mergeCell ref="B74:H74"/>
    <mergeCell ref="B75:H75"/>
    <mergeCell ref="E76:H76"/>
    <mergeCell ref="E87:H87"/>
    <mergeCell ref="B146:H146"/>
    <mergeCell ref="B169:H169"/>
    <mergeCell ref="B193:J193"/>
    <mergeCell ref="B199:B206"/>
    <mergeCell ref="E109:G10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B2:AD271"/>
  <sheetViews>
    <sheetView tabSelected="1" zoomScaleNormal="100" workbookViewId="0">
      <selection activeCell="I9" sqref="I9"/>
    </sheetView>
  </sheetViews>
  <sheetFormatPr baseColWidth="10" defaultColWidth="11.42578125" defaultRowHeight="12.75"/>
  <cols>
    <col min="1" max="1" width="2.28515625" style="273" customWidth="1"/>
    <col min="2" max="2" width="45.85546875" style="273" customWidth="1"/>
    <col min="3" max="3" width="11.42578125" style="273"/>
    <col min="4" max="4" width="44.7109375" style="273" bestFit="1" customWidth="1"/>
    <col min="5" max="5" width="11.42578125" style="273"/>
    <col min="6" max="6" width="13" style="273" bestFit="1" customWidth="1"/>
    <col min="7" max="7" width="11.42578125" style="273"/>
    <col min="8" max="8" width="12" style="273" customWidth="1"/>
    <col min="9" max="10" width="11.42578125" style="273"/>
    <col min="11" max="13" width="0" style="273" hidden="1" customWidth="1"/>
    <col min="14" max="14" width="12.7109375" style="273" hidden="1" customWidth="1"/>
    <col min="15" max="23" width="0" style="273" hidden="1" customWidth="1"/>
    <col min="24" max="24" width="11.42578125" style="273"/>
    <col min="25" max="27" width="0" style="273" hidden="1" customWidth="1"/>
    <col min="28" max="29" width="0" style="774" hidden="1" customWidth="1"/>
    <col min="30" max="30" width="16.140625" style="273" hidden="1" customWidth="1"/>
    <col min="31" max="31" width="0" style="273" hidden="1" customWidth="1"/>
    <col min="32" max="16384" width="11.42578125" style="273"/>
  </cols>
  <sheetData>
    <row r="2" spans="2:30" ht="21">
      <c r="B2" s="324" t="s">
        <v>352</v>
      </c>
      <c r="C2" s="325"/>
      <c r="D2" s="326"/>
    </row>
    <row r="3" spans="2:30" ht="18.75">
      <c r="B3" s="325" t="str">
        <f>+'Resolución 130-2023-OS_CD'!B2</f>
        <v>Resolución Osinergmin N° 130-2023-OS/CD -MODIFICADA POR RESOLUCION OSINERGMIN N°166-20233-OS-CD</v>
      </c>
      <c r="C3" s="326"/>
      <c r="D3" s="326"/>
    </row>
    <row r="4" spans="2:30" ht="18.75">
      <c r="B4" s="325" t="str">
        <f>+Factores!A2</f>
        <v>Vigente a partir del 04/May/2025</v>
      </c>
      <c r="C4" s="326"/>
      <c r="D4" s="326"/>
    </row>
    <row r="5" spans="2:30" ht="18.75">
      <c r="B5" s="325"/>
      <c r="C5" s="326"/>
      <c r="D5" s="326"/>
    </row>
    <row r="6" spans="2:30" ht="18.75">
      <c r="B6" s="1312" t="s">
        <v>369</v>
      </c>
      <c r="C6" s="1313"/>
      <c r="D6" s="1313"/>
      <c r="E6" s="1313"/>
      <c r="F6" s="1313"/>
      <c r="G6" s="1313"/>
      <c r="H6" s="1313"/>
    </row>
    <row r="7" spans="2:30">
      <c r="B7" s="274"/>
      <c r="C7" s="274"/>
      <c r="D7" s="274"/>
    </row>
    <row r="8" spans="2:30">
      <c r="B8" s="340"/>
      <c r="C8" s="341"/>
      <c r="D8" s="342" t="s">
        <v>49</v>
      </c>
      <c r="E8" s="343" t="s">
        <v>285</v>
      </c>
      <c r="F8" s="343"/>
      <c r="G8" s="344"/>
      <c r="H8" s="345"/>
    </row>
    <row r="9" spans="2:30">
      <c r="B9" s="346" t="s">
        <v>129</v>
      </c>
      <c r="C9" s="347" t="s">
        <v>3</v>
      </c>
      <c r="D9" s="347" t="s">
        <v>286</v>
      </c>
      <c r="E9" s="348" t="s">
        <v>215</v>
      </c>
      <c r="F9" s="348" t="s">
        <v>216</v>
      </c>
      <c r="G9" s="348" t="s">
        <v>217</v>
      </c>
      <c r="H9" s="348" t="s">
        <v>218</v>
      </c>
    </row>
    <row r="10" spans="2:30">
      <c r="B10" s="275"/>
      <c r="C10" s="611" t="s">
        <v>287</v>
      </c>
      <c r="D10" s="276" t="s">
        <v>288</v>
      </c>
      <c r="E10" s="632">
        <f>+ROUND('Resolución 180-2023-OS_CD'!E7*Factores!$B$20,2)</f>
        <v>7.16</v>
      </c>
      <c r="F10" s="632">
        <f>+ROUND('Resolución 180-2023-OS_CD'!F7*Factores!$B$20,2)</f>
        <v>6.07</v>
      </c>
      <c r="G10" s="632">
        <f>+ROUND('Resolución 180-2023-OS_CD'!G7*Factores!$B$20,2)</f>
        <v>6.03</v>
      </c>
      <c r="H10" s="632">
        <f>+ROUND('Resolución 180-2023-OS_CD'!H7*Factores!$B$20,2)</f>
        <v>6.29</v>
      </c>
      <c r="K10" s="327">
        <v>5.0599999999999996</v>
      </c>
      <c r="L10" s="327">
        <v>4.8099999999999996</v>
      </c>
      <c r="M10" s="327">
        <v>4.5999999999999996</v>
      </c>
      <c r="N10" s="327">
        <v>4.42</v>
      </c>
      <c r="P10" s="327">
        <f t="shared" ref="P10:S17" si="0">+IF(K10=E10,0,1)</f>
        <v>1</v>
      </c>
      <c r="Q10" s="327">
        <f t="shared" si="0"/>
        <v>1</v>
      </c>
      <c r="R10" s="327">
        <f t="shared" si="0"/>
        <v>1</v>
      </c>
      <c r="S10" s="327">
        <f t="shared" si="0"/>
        <v>1</v>
      </c>
    </row>
    <row r="11" spans="2:30">
      <c r="B11" s="277"/>
      <c r="C11" s="612"/>
      <c r="D11" s="279" t="s">
        <v>289</v>
      </c>
      <c r="E11" s="632">
        <f>+ROUND('Resolución 180-2023-OS_CD'!E8*Factores!$B$20,2)</f>
        <v>9.82</v>
      </c>
      <c r="F11" s="632">
        <f>+ROUND('Resolución 180-2023-OS_CD'!F8*Factores!$B$20,2)</f>
        <v>8.3699999999999992</v>
      </c>
      <c r="G11" s="632">
        <f>+ROUND('Resolución 180-2023-OS_CD'!G8*Factores!$B$20,2)</f>
        <v>8.33</v>
      </c>
      <c r="H11" s="632">
        <f>+ROUND('Resolución 180-2023-OS_CD'!H8*Factores!$B$20,2)</f>
        <v>8.75</v>
      </c>
      <c r="K11" s="327">
        <v>6.49</v>
      </c>
      <c r="L11" s="327">
        <v>6.18</v>
      </c>
      <c r="M11" s="327">
        <v>5.84</v>
      </c>
      <c r="N11" s="327">
        <v>5.72</v>
      </c>
      <c r="P11" s="327">
        <f t="shared" si="0"/>
        <v>1</v>
      </c>
      <c r="Q11" s="327">
        <f t="shared" si="0"/>
        <v>1</v>
      </c>
      <c r="R11" s="327">
        <f t="shared" si="0"/>
        <v>1</v>
      </c>
      <c r="S11" s="327">
        <f t="shared" si="0"/>
        <v>1</v>
      </c>
    </row>
    <row r="12" spans="2:30">
      <c r="B12" s="277" t="s">
        <v>290</v>
      </c>
      <c r="C12" s="612"/>
      <c r="D12" s="279" t="s">
        <v>291</v>
      </c>
      <c r="E12" s="632">
        <f>+ROUND('Resolución 180-2023-OS_CD'!E9*Factores!$B$20,2)</f>
        <v>10.77</v>
      </c>
      <c r="F12" s="632">
        <f>+ROUND('Resolución 180-2023-OS_CD'!F9*Factores!$B$20,2)</f>
        <v>9.2200000000000006</v>
      </c>
      <c r="G12" s="632">
        <f>+ROUND('Resolución 180-2023-OS_CD'!G9*Factores!$B$20,2)</f>
        <v>9.16</v>
      </c>
      <c r="H12" s="632">
        <f>+ROUND('Resolución 180-2023-OS_CD'!H9*Factores!$B$20,2)</f>
        <v>9.69</v>
      </c>
      <c r="K12" s="327">
        <v>6.53</v>
      </c>
      <c r="L12" s="327">
        <v>6.23</v>
      </c>
      <c r="M12" s="327">
        <v>5.92</v>
      </c>
      <c r="N12" s="327">
        <v>5.77</v>
      </c>
      <c r="P12" s="327">
        <f t="shared" si="0"/>
        <v>1</v>
      </c>
      <c r="Q12" s="327">
        <f t="shared" si="0"/>
        <v>1</v>
      </c>
      <c r="R12" s="327">
        <f t="shared" si="0"/>
        <v>1</v>
      </c>
      <c r="S12" s="327">
        <f t="shared" si="0"/>
        <v>1</v>
      </c>
    </row>
    <row r="13" spans="2:30">
      <c r="B13" s="277" t="s">
        <v>292</v>
      </c>
      <c r="C13" s="612"/>
      <c r="D13" s="279" t="s">
        <v>293</v>
      </c>
      <c r="E13" s="632">
        <f>+ROUND('Resolución 180-2023-OS_CD'!E10*Factores!$B$20,2)</f>
        <v>28.57</v>
      </c>
      <c r="F13" s="632">
        <f>+ROUND('Resolución 180-2023-OS_CD'!F10*Factores!$B$20,2)</f>
        <v>28.99</v>
      </c>
      <c r="G13" s="632">
        <f>+ROUND('Resolución 180-2023-OS_CD'!G10*Factores!$B$20,2)</f>
        <v>28.97</v>
      </c>
      <c r="H13" s="632">
        <f>+ROUND('Resolución 180-2023-OS_CD'!H10*Factores!$B$20,2)</f>
        <v>28.37</v>
      </c>
      <c r="K13" s="327">
        <v>21.04</v>
      </c>
      <c r="L13" s="327">
        <v>20.97</v>
      </c>
      <c r="M13" s="327">
        <v>22.28</v>
      </c>
      <c r="N13" s="327">
        <v>20.88</v>
      </c>
      <c r="P13" s="327">
        <f t="shared" si="0"/>
        <v>1</v>
      </c>
      <c r="Q13" s="327">
        <f t="shared" si="0"/>
        <v>1</v>
      </c>
      <c r="R13" s="327">
        <f t="shared" si="0"/>
        <v>1</v>
      </c>
      <c r="S13" s="327">
        <f t="shared" si="0"/>
        <v>1</v>
      </c>
    </row>
    <row r="14" spans="2:30">
      <c r="B14" s="277" t="s">
        <v>294</v>
      </c>
      <c r="C14" s="613" t="s">
        <v>295</v>
      </c>
      <c r="D14" s="279" t="s">
        <v>288</v>
      </c>
      <c r="E14" s="632">
        <f>+ROUND('Resolución 180-2023-OS_CD'!E11*Factores!$B$20,2)</f>
        <v>9.51</v>
      </c>
      <c r="F14" s="632">
        <f>+ROUND('Resolución 180-2023-OS_CD'!F11*Factores!$B$20,2)</f>
        <v>8.42</v>
      </c>
      <c r="G14" s="632">
        <f>+ROUND('Resolución 180-2023-OS_CD'!G11*Factores!$B$20,2)</f>
        <v>8.3699999999999992</v>
      </c>
      <c r="H14" s="632">
        <f>+ROUND('Resolución 180-2023-OS_CD'!H11*Factores!$B$20,2)</f>
        <v>8.49</v>
      </c>
      <c r="K14" s="327">
        <v>6.09</v>
      </c>
      <c r="L14" s="327">
        <v>5.79</v>
      </c>
      <c r="M14" s="327">
        <v>5.53</v>
      </c>
      <c r="N14" s="327">
        <v>5.33</v>
      </c>
      <c r="P14" s="327">
        <f t="shared" si="0"/>
        <v>1</v>
      </c>
      <c r="Q14" s="327">
        <f t="shared" si="0"/>
        <v>1</v>
      </c>
      <c r="R14" s="327">
        <f t="shared" si="0"/>
        <v>1</v>
      </c>
      <c r="S14" s="327">
        <f t="shared" si="0"/>
        <v>1</v>
      </c>
    </row>
    <row r="15" spans="2:30">
      <c r="B15" s="280"/>
      <c r="C15" s="278"/>
      <c r="D15" s="279" t="s">
        <v>289</v>
      </c>
      <c r="E15" s="632">
        <f>+ROUND('Resolución 180-2023-OS_CD'!E12*Factores!$B$20,2)</f>
        <v>12.04</v>
      </c>
      <c r="F15" s="632">
        <f>+ROUND('Resolución 180-2023-OS_CD'!F12*Factores!$B$20,2)</f>
        <v>10.5</v>
      </c>
      <c r="G15" s="632">
        <f>+ROUND('Resolución 180-2023-OS_CD'!G12*Factores!$B$20,2)</f>
        <v>10.43</v>
      </c>
      <c r="H15" s="632">
        <f>+ROUND('Resolución 180-2023-OS_CD'!H12*Factores!$B$20,2)</f>
        <v>10.79</v>
      </c>
      <c r="K15" s="327">
        <v>8.0500000000000007</v>
      </c>
      <c r="L15" s="327">
        <v>7.68</v>
      </c>
      <c r="M15" s="327">
        <v>7.23</v>
      </c>
      <c r="N15" s="327">
        <v>7.1</v>
      </c>
      <c r="P15" s="327">
        <f t="shared" si="0"/>
        <v>1</v>
      </c>
      <c r="Q15" s="327">
        <f t="shared" si="0"/>
        <v>1</v>
      </c>
      <c r="R15" s="327">
        <f t="shared" si="0"/>
        <v>1</v>
      </c>
      <c r="S15" s="327">
        <f t="shared" si="0"/>
        <v>1</v>
      </c>
    </row>
    <row r="16" spans="2:30" ht="25.5">
      <c r="B16" s="277"/>
      <c r="C16" s="278"/>
      <c r="D16" s="279" t="s">
        <v>291</v>
      </c>
      <c r="E16" s="632">
        <f>+ROUND('Resolución 180-2023-OS_CD'!E13*Factores!$B$20,2)</f>
        <v>13.17</v>
      </c>
      <c r="F16" s="632">
        <f>+ROUND('Resolución 180-2023-OS_CD'!F13*Factores!$B$20,2)</f>
        <v>11.64</v>
      </c>
      <c r="G16" s="632">
        <f>+ROUND('Resolución 180-2023-OS_CD'!G13*Factores!$B$20,2)</f>
        <v>11.58</v>
      </c>
      <c r="H16" s="632">
        <f>+ROUND('Resolución 180-2023-OS_CD'!H13*Factores!$B$20,2)</f>
        <v>11.9</v>
      </c>
      <c r="K16" s="327">
        <v>8.33</v>
      </c>
      <c r="L16" s="327">
        <v>7.96</v>
      </c>
      <c r="M16" s="327">
        <v>7.54</v>
      </c>
      <c r="N16" s="327">
        <v>7.4</v>
      </c>
      <c r="P16" s="327">
        <f t="shared" si="0"/>
        <v>1</v>
      </c>
      <c r="Q16" s="327">
        <f t="shared" si="0"/>
        <v>1</v>
      </c>
      <c r="R16" s="327">
        <f t="shared" si="0"/>
        <v>1</v>
      </c>
      <c r="S16" s="327">
        <f t="shared" si="0"/>
        <v>1</v>
      </c>
      <c r="AD16" s="780" t="s">
        <v>568</v>
      </c>
    </row>
    <row r="17" spans="2:30">
      <c r="B17" s="281"/>
      <c r="C17" s="282"/>
      <c r="D17" s="283" t="s">
        <v>293</v>
      </c>
      <c r="E17" s="315">
        <f>+ROUND('Resolución 180-2023-OS_CD'!E14*Factores!$B$20,2)</f>
        <v>34.64</v>
      </c>
      <c r="F17" s="315">
        <f>+ROUND('Resolución 180-2023-OS_CD'!F14*Factores!$B$20,2)</f>
        <v>34.1</v>
      </c>
      <c r="G17" s="315">
        <f>+ROUND('Resolución 180-2023-OS_CD'!G14*Factores!$B$20,2)</f>
        <v>34.1</v>
      </c>
      <c r="H17" s="315">
        <f>+ROUND('Resolución 180-2023-OS_CD'!H14*Factores!$B$20,2)</f>
        <v>34.479999999999997</v>
      </c>
      <c r="K17" s="327">
        <v>25.01</v>
      </c>
      <c r="L17" s="327">
        <v>24.98</v>
      </c>
      <c r="M17" s="327">
        <v>26.46</v>
      </c>
      <c r="N17" s="327">
        <v>24.92</v>
      </c>
      <c r="P17" s="327">
        <f t="shared" si="0"/>
        <v>1</v>
      </c>
      <c r="Q17" s="327">
        <f t="shared" si="0"/>
        <v>1</v>
      </c>
      <c r="R17" s="327">
        <f t="shared" si="0"/>
        <v>1</v>
      </c>
      <c r="S17" s="327">
        <f t="shared" si="0"/>
        <v>1</v>
      </c>
      <c r="T17" s="328">
        <f>+SUM(P10:S17)</f>
        <v>32</v>
      </c>
      <c r="Z17" s="681" t="s">
        <v>395</v>
      </c>
      <c r="AB17" s="781" t="s">
        <v>395</v>
      </c>
      <c r="AC17" s="781" t="s">
        <v>395</v>
      </c>
      <c r="AD17" s="780"/>
    </row>
    <row r="18" spans="2:30">
      <c r="B18" s="604"/>
      <c r="C18" s="274"/>
      <c r="D18" s="274"/>
      <c r="E18" s="606"/>
      <c r="F18" s="606"/>
      <c r="G18" s="606"/>
      <c r="H18" s="606"/>
      <c r="K18" s="327"/>
      <c r="L18" s="327"/>
      <c r="M18" s="327"/>
      <c r="N18" s="327"/>
      <c r="P18" s="327"/>
      <c r="Q18" s="327"/>
      <c r="R18" s="327"/>
      <c r="S18" s="327"/>
      <c r="T18" s="328"/>
      <c r="Z18" s="299">
        <f>+SUM(E10:H17)</f>
        <v>478.72</v>
      </c>
      <c r="AB18" s="775">
        <v>438.93000000000006</v>
      </c>
      <c r="AC18" s="774">
        <v>438.93000000000006</v>
      </c>
      <c r="AD18" s="328">
        <f>+AC18-AB18</f>
        <v>0</v>
      </c>
    </row>
    <row r="19" spans="2:30">
      <c r="B19" s="604"/>
      <c r="C19" s="274"/>
      <c r="D19" s="274"/>
      <c r="E19" s="296"/>
      <c r="F19" s="296"/>
      <c r="G19" s="296"/>
      <c r="H19" s="296"/>
      <c r="K19" s="327"/>
      <c r="L19" s="327"/>
      <c r="M19" s="327"/>
      <c r="N19" s="327"/>
      <c r="P19" s="327"/>
      <c r="Q19" s="327"/>
      <c r="R19" s="327"/>
      <c r="S19" s="327"/>
      <c r="T19" s="328"/>
      <c r="AD19" s="328"/>
    </row>
    <row r="20" spans="2:30">
      <c r="B20" s="349"/>
      <c r="C20" s="350"/>
      <c r="D20" s="350" t="s">
        <v>49</v>
      </c>
      <c r="E20" s="351" t="s">
        <v>285</v>
      </c>
      <c r="F20" s="352"/>
      <c r="G20" s="352"/>
      <c r="H20" s="353"/>
      <c r="P20" s="327"/>
      <c r="Q20" s="327"/>
      <c r="R20" s="327"/>
      <c r="S20" s="327"/>
      <c r="AD20" s="328"/>
    </row>
    <row r="21" spans="2:30" ht="24">
      <c r="B21" s="354" t="s">
        <v>129</v>
      </c>
      <c r="C21" s="354" t="s">
        <v>3</v>
      </c>
      <c r="D21" s="354" t="s">
        <v>286</v>
      </c>
      <c r="E21" s="718" t="s">
        <v>219</v>
      </c>
      <c r="F21" s="355" t="s">
        <v>230</v>
      </c>
      <c r="G21" s="355" t="s">
        <v>221</v>
      </c>
      <c r="H21" s="355" t="s">
        <v>232</v>
      </c>
      <c r="P21" s="327"/>
      <c r="Q21" s="327"/>
      <c r="R21" s="327"/>
      <c r="S21" s="327"/>
      <c r="AD21" s="328"/>
    </row>
    <row r="22" spans="2:30">
      <c r="B22" s="284"/>
      <c r="C22" s="614" t="s">
        <v>287</v>
      </c>
      <c r="D22" s="285" t="s">
        <v>288</v>
      </c>
      <c r="E22" s="719">
        <f>+ROUND('Resolución 180-2023-OS_CD'!E18*Factores!$B$20,2)</f>
        <v>7.55</v>
      </c>
      <c r="F22" s="633">
        <f>+ROUND('Resolución 180-2023-OS_CD'!F18*Factores!$B$20,2)</f>
        <v>7.81</v>
      </c>
      <c r="G22" s="633">
        <f>+ROUND('Resolución 180-2023-OS_CD'!G18*Factores!$B$20,2)</f>
        <v>8.07</v>
      </c>
      <c r="H22" s="633">
        <f>+ROUND('Resolución 180-2023-OS_CD'!H18*Factores!$B$20,2)</f>
        <v>7.18</v>
      </c>
      <c r="K22" s="299">
        <v>5.25</v>
      </c>
      <c r="L22" s="299">
        <v>4.41</v>
      </c>
      <c r="M22" s="299">
        <v>5.52</v>
      </c>
      <c r="N22" s="299">
        <v>4.72</v>
      </c>
      <c r="P22" s="327">
        <f t="shared" ref="P22:S29" si="1">+IF(K22=E22,0,1)</f>
        <v>1</v>
      </c>
      <c r="Q22" s="327">
        <f t="shared" si="1"/>
        <v>1</v>
      </c>
      <c r="R22" s="327">
        <f t="shared" si="1"/>
        <v>1</v>
      </c>
      <c r="S22" s="327">
        <f t="shared" si="1"/>
        <v>1</v>
      </c>
      <c r="AD22" s="328"/>
    </row>
    <row r="23" spans="2:30">
      <c r="B23" s="277"/>
      <c r="C23" s="612"/>
      <c r="D23" s="285" t="s">
        <v>289</v>
      </c>
      <c r="E23" s="719">
        <f>+ROUND('Resolución 180-2023-OS_CD'!E19*Factores!$B$20,2)</f>
        <v>10.15</v>
      </c>
      <c r="F23" s="633">
        <f>+ROUND('Resolución 180-2023-OS_CD'!F19*Factores!$B$20,2)</f>
        <v>10.59</v>
      </c>
      <c r="G23" s="633">
        <f>+ROUND('Resolución 180-2023-OS_CD'!G19*Factores!$B$20,2)</f>
        <v>10.92</v>
      </c>
      <c r="H23" s="633">
        <f>+ROUND('Resolución 180-2023-OS_CD'!H19*Factores!$B$20,2)</f>
        <v>9.69</v>
      </c>
      <c r="K23" s="299">
        <v>6.46</v>
      </c>
      <c r="L23" s="299">
        <v>5.72</v>
      </c>
      <c r="M23" s="299">
        <v>7.03</v>
      </c>
      <c r="N23" s="299">
        <v>5.82</v>
      </c>
      <c r="P23" s="327">
        <f t="shared" si="1"/>
        <v>1</v>
      </c>
      <c r="Q23" s="327">
        <f t="shared" si="1"/>
        <v>1</v>
      </c>
      <c r="R23" s="327">
        <f t="shared" si="1"/>
        <v>1</v>
      </c>
      <c r="S23" s="327">
        <f t="shared" si="1"/>
        <v>1</v>
      </c>
      <c r="AD23" s="328"/>
    </row>
    <row r="24" spans="2:30">
      <c r="B24" s="277" t="s">
        <v>290</v>
      </c>
      <c r="C24" s="612"/>
      <c r="D24" s="285" t="s">
        <v>291</v>
      </c>
      <c r="E24" s="719">
        <f>+ROUND('Resolución 180-2023-OS_CD'!E20*Factores!$B$20,2)</f>
        <v>11.06</v>
      </c>
      <c r="F24" s="633">
        <f>+ROUND('Resolución 180-2023-OS_CD'!F20*Factores!$B$20,2)</f>
        <v>11.58</v>
      </c>
      <c r="G24" s="633">
        <f>+ROUND('Resolución 180-2023-OS_CD'!G20*Factores!$B$20,2)</f>
        <v>11.9</v>
      </c>
      <c r="H24" s="633">
        <f>+ROUND('Resolución 180-2023-OS_CD'!H20*Factores!$B$20,2)</f>
        <v>10.59</v>
      </c>
      <c r="K24" s="299">
        <v>6.52</v>
      </c>
      <c r="L24" s="299">
        <v>5.76</v>
      </c>
      <c r="M24" s="299">
        <v>7.07</v>
      </c>
      <c r="N24" s="299">
        <v>5.88</v>
      </c>
      <c r="P24" s="327">
        <f t="shared" si="1"/>
        <v>1</v>
      </c>
      <c r="Q24" s="327">
        <f t="shared" si="1"/>
        <v>1</v>
      </c>
      <c r="R24" s="327">
        <f t="shared" si="1"/>
        <v>1</v>
      </c>
      <c r="S24" s="327">
        <f t="shared" si="1"/>
        <v>1</v>
      </c>
      <c r="AD24" s="328"/>
    </row>
    <row r="25" spans="2:30">
      <c r="B25" s="277" t="s">
        <v>292</v>
      </c>
      <c r="C25" s="612"/>
      <c r="D25" s="285" t="s">
        <v>293</v>
      </c>
      <c r="E25" s="719">
        <f>+ROUND('Resolución 180-2023-OS_CD'!E21*Factores!$B$20,2)</f>
        <v>30.94</v>
      </c>
      <c r="F25" s="633">
        <f>+ROUND('Resolución 180-2023-OS_CD'!F21*Factores!$B$20,2)</f>
        <v>28.72</v>
      </c>
      <c r="G25" s="633">
        <f>+ROUND('Resolución 180-2023-OS_CD'!G21*Factores!$B$20,2)</f>
        <v>28.79</v>
      </c>
      <c r="H25" s="633">
        <f>+ROUND('Resolución 180-2023-OS_CD'!H21*Factores!$B$20,2)</f>
        <v>30.99</v>
      </c>
      <c r="K25" s="299">
        <v>23.45</v>
      </c>
      <c r="L25" s="299">
        <v>20.88</v>
      </c>
      <c r="M25" s="299">
        <v>21.15</v>
      </c>
      <c r="N25" s="299">
        <v>23.77</v>
      </c>
      <c r="P25" s="327">
        <f t="shared" si="1"/>
        <v>1</v>
      </c>
      <c r="Q25" s="327">
        <f t="shared" si="1"/>
        <v>1</v>
      </c>
      <c r="R25" s="327">
        <f t="shared" si="1"/>
        <v>1</v>
      </c>
      <c r="S25" s="327">
        <f t="shared" si="1"/>
        <v>1</v>
      </c>
      <c r="AD25" s="328"/>
    </row>
    <row r="26" spans="2:30">
      <c r="B26" s="277" t="s">
        <v>448</v>
      </c>
      <c r="C26" s="615" t="s">
        <v>295</v>
      </c>
      <c r="D26" s="285" t="s">
        <v>288</v>
      </c>
      <c r="E26" s="719">
        <f>+ROUND('Resolución 180-2023-OS_CD'!E22*Factores!$B$20,2)</f>
        <v>10.02</v>
      </c>
      <c r="F26" s="633">
        <f>+ROUND('Resolución 180-2023-OS_CD'!F22*Factores!$B$20,2)</f>
        <v>10.26</v>
      </c>
      <c r="G26" s="633">
        <f>+ROUND('Resolución 180-2023-OS_CD'!G22*Factores!$B$20,2)</f>
        <v>10.58</v>
      </c>
      <c r="H26" s="633">
        <f>+ROUND('Resolución 180-2023-OS_CD'!H22*Factores!$B$20,2)</f>
        <v>9.59</v>
      </c>
      <c r="K26" s="299">
        <v>6.09</v>
      </c>
      <c r="L26" s="299">
        <v>5.32</v>
      </c>
      <c r="M26" s="299">
        <v>6.63</v>
      </c>
      <c r="N26" s="299">
        <v>5.45</v>
      </c>
      <c r="P26" s="327">
        <f t="shared" si="1"/>
        <v>1</v>
      </c>
      <c r="Q26" s="327">
        <f t="shared" si="1"/>
        <v>1</v>
      </c>
      <c r="R26" s="327">
        <f t="shared" si="1"/>
        <v>1</v>
      </c>
      <c r="S26" s="327">
        <f t="shared" si="1"/>
        <v>1</v>
      </c>
      <c r="AD26" s="328"/>
    </row>
    <row r="27" spans="2:30">
      <c r="B27" s="277"/>
      <c r="C27" s="612"/>
      <c r="D27" s="285" t="s">
        <v>289</v>
      </c>
      <c r="E27" s="719">
        <f>+ROUND('Resolución 180-2023-OS_CD'!E23*Factores!$B$20,2)</f>
        <v>12.29</v>
      </c>
      <c r="F27" s="633">
        <f>+ROUND('Resolución 180-2023-OS_CD'!F23*Factores!$B$20,2)</f>
        <v>12.97</v>
      </c>
      <c r="G27" s="633">
        <f>+ROUND('Resolución 180-2023-OS_CD'!G23*Factores!$B$20,2)</f>
        <v>13.35</v>
      </c>
      <c r="H27" s="633">
        <f>+ROUND('Resolución 180-2023-OS_CD'!H23*Factores!$B$20,2)</f>
        <v>11.72</v>
      </c>
      <c r="K27" s="299">
        <v>7.88</v>
      </c>
      <c r="L27" s="299">
        <v>7.1</v>
      </c>
      <c r="M27" s="299">
        <v>8.7200000000000006</v>
      </c>
      <c r="N27" s="299">
        <v>7.06</v>
      </c>
      <c r="P27" s="327">
        <f t="shared" si="1"/>
        <v>1</v>
      </c>
      <c r="Q27" s="327">
        <f t="shared" si="1"/>
        <v>1</v>
      </c>
      <c r="R27" s="327">
        <f t="shared" si="1"/>
        <v>1</v>
      </c>
      <c r="S27" s="327">
        <f t="shared" si="1"/>
        <v>1</v>
      </c>
      <c r="AD27" s="328"/>
    </row>
    <row r="28" spans="2:30">
      <c r="B28" s="277"/>
      <c r="C28" s="278"/>
      <c r="D28" s="285" t="s">
        <v>291</v>
      </c>
      <c r="E28" s="719">
        <f>+ROUND('Resolución 180-2023-OS_CD'!E24*Factores!$B$20,2)</f>
        <v>13.43</v>
      </c>
      <c r="F28" s="633">
        <f>+ROUND('Resolución 180-2023-OS_CD'!F24*Factores!$B$20,2)</f>
        <v>14.11</v>
      </c>
      <c r="G28" s="633">
        <f>+ROUND('Resolución 180-2023-OS_CD'!G24*Factores!$B$20,2)</f>
        <v>14.49</v>
      </c>
      <c r="H28" s="633">
        <f>+ROUND('Resolución 180-2023-OS_CD'!H24*Factores!$B$20,2)</f>
        <v>12.85</v>
      </c>
      <c r="K28" s="299">
        <v>8.2200000000000006</v>
      </c>
      <c r="L28" s="299">
        <v>7.39</v>
      </c>
      <c r="M28" s="299">
        <v>8.99</v>
      </c>
      <c r="N28" s="299">
        <v>7.42</v>
      </c>
      <c r="P28" s="327">
        <f t="shared" si="1"/>
        <v>1</v>
      </c>
      <c r="Q28" s="327">
        <f t="shared" si="1"/>
        <v>1</v>
      </c>
      <c r="R28" s="327">
        <f t="shared" si="1"/>
        <v>1</v>
      </c>
      <c r="S28" s="327">
        <f t="shared" si="1"/>
        <v>1</v>
      </c>
      <c r="AD28" s="328"/>
    </row>
    <row r="29" spans="2:30">
      <c r="B29" s="281"/>
      <c r="C29" s="282"/>
      <c r="D29" s="286" t="s">
        <v>293</v>
      </c>
      <c r="E29" s="719">
        <f>+ROUND('Resolución 180-2023-OS_CD'!E25*Factores!$B$20,2)</f>
        <v>37.17</v>
      </c>
      <c r="F29" s="633">
        <f>+ROUND('Resolución 180-2023-OS_CD'!F25*Factores!$B$20,2)</f>
        <v>34.75</v>
      </c>
      <c r="G29" s="633">
        <f>+ROUND('Resolución 180-2023-OS_CD'!G25*Factores!$B$20,2)</f>
        <v>34.799999999999997</v>
      </c>
      <c r="H29" s="633">
        <f>+ROUND('Resolución 180-2023-OS_CD'!H25*Factores!$B$20,2)</f>
        <v>37.21</v>
      </c>
      <c r="K29" s="299">
        <v>27.64</v>
      </c>
      <c r="L29" s="299">
        <v>24.92</v>
      </c>
      <c r="M29" s="299">
        <v>25.07</v>
      </c>
      <c r="N29" s="299">
        <v>28.02</v>
      </c>
      <c r="P29" s="327">
        <f t="shared" si="1"/>
        <v>1</v>
      </c>
      <c r="Q29" s="327">
        <f t="shared" si="1"/>
        <v>1</v>
      </c>
      <c r="R29" s="327">
        <f t="shared" si="1"/>
        <v>1</v>
      </c>
      <c r="S29" s="327">
        <f t="shared" si="1"/>
        <v>1</v>
      </c>
      <c r="Z29" s="681" t="s">
        <v>395</v>
      </c>
      <c r="AB29" s="774" t="s">
        <v>395</v>
      </c>
      <c r="AC29" s="774" t="s">
        <v>395</v>
      </c>
      <c r="AD29" s="328"/>
    </row>
    <row r="30" spans="2:30">
      <c r="B30" s="604"/>
      <c r="C30" s="274"/>
      <c r="D30" s="274"/>
      <c r="E30" s="142"/>
      <c r="F30" s="296"/>
      <c r="G30" s="296"/>
      <c r="H30" s="296"/>
      <c r="K30" s="299"/>
      <c r="L30" s="299"/>
      <c r="M30" s="299"/>
      <c r="N30" s="299"/>
      <c r="P30" s="327"/>
      <c r="Q30" s="327"/>
      <c r="R30" s="327"/>
      <c r="S30" s="327"/>
      <c r="Z30" s="299">
        <f>+SUM(E22:H29)</f>
        <v>526.12000000000012</v>
      </c>
      <c r="AB30" s="774">
        <v>487.44999999999993</v>
      </c>
      <c r="AC30" s="774">
        <v>487.44999999999993</v>
      </c>
      <c r="AD30" s="328">
        <f t="shared" ref="AD30:AD79" si="2">+AC30-AB30</f>
        <v>0</v>
      </c>
    </row>
    <row r="31" spans="2:30">
      <c r="B31" s="604"/>
      <c r="C31" s="274"/>
      <c r="D31" s="274"/>
      <c r="E31" s="296"/>
      <c r="F31" s="296"/>
      <c r="G31" s="296"/>
      <c r="H31" s="296"/>
      <c r="K31" s="299"/>
      <c r="L31" s="299"/>
      <c r="M31" s="299"/>
      <c r="N31" s="299"/>
      <c r="P31" s="327"/>
      <c r="Q31" s="327"/>
      <c r="R31" s="327"/>
      <c r="S31" s="327"/>
      <c r="AD31" s="328"/>
    </row>
    <row r="32" spans="2:30">
      <c r="B32" s="349"/>
      <c r="C32" s="350"/>
      <c r="D32" s="356" t="s">
        <v>49</v>
      </c>
      <c r="E32" s="351" t="s">
        <v>285</v>
      </c>
      <c r="F32" s="352"/>
      <c r="G32" s="352"/>
      <c r="H32" s="353"/>
      <c r="P32" s="327"/>
      <c r="Q32" s="327"/>
      <c r="R32" s="327"/>
      <c r="S32" s="327"/>
      <c r="AD32" s="328"/>
    </row>
    <row r="33" spans="2:30">
      <c r="B33" s="354" t="s">
        <v>129</v>
      </c>
      <c r="C33" s="354" t="s">
        <v>3</v>
      </c>
      <c r="D33" s="354" t="s">
        <v>286</v>
      </c>
      <c r="E33" s="355" t="s">
        <v>222</v>
      </c>
      <c r="F33" s="355" t="s">
        <v>233</v>
      </c>
      <c r="G33" s="355" t="s">
        <v>223</v>
      </c>
      <c r="H33" s="355" t="s">
        <v>224</v>
      </c>
      <c r="P33" s="327"/>
      <c r="Q33" s="327"/>
      <c r="R33" s="327"/>
      <c r="S33" s="327"/>
      <c r="AD33" s="328"/>
    </row>
    <row r="34" spans="2:30">
      <c r="B34" s="284"/>
      <c r="C34" s="614" t="s">
        <v>287</v>
      </c>
      <c r="D34" s="285" t="s">
        <v>288</v>
      </c>
      <c r="E34" s="633">
        <f>+ROUND('Resolución 180-2023-OS_CD'!E29*Factores!$B$20,2)</f>
        <v>8.6</v>
      </c>
      <c r="F34" s="633">
        <f>+ROUND('Resolución 180-2023-OS_CD'!F29*Factores!$B$20,2)</f>
        <v>6.82</v>
      </c>
      <c r="G34" s="633">
        <f>+ROUND('Resolución 180-2023-OS_CD'!G29*Factores!$B$20,2)</f>
        <v>6.36</v>
      </c>
      <c r="H34" s="633">
        <f>+ROUND('Resolución 180-2023-OS_CD'!H29*Factores!$B$20,2)</f>
        <v>5.93</v>
      </c>
      <c r="K34" s="299">
        <v>5.9</v>
      </c>
      <c r="L34" s="299">
        <v>4.93</v>
      </c>
      <c r="M34" s="299">
        <v>4.62</v>
      </c>
      <c r="N34" s="299">
        <v>4.28</v>
      </c>
      <c r="P34" s="327">
        <f t="shared" ref="P34:S41" si="3">+IF(K34=E34,0,1)</f>
        <v>1</v>
      </c>
      <c r="Q34" s="327">
        <f t="shared" si="3"/>
        <v>1</v>
      </c>
      <c r="R34" s="327">
        <f t="shared" si="3"/>
        <v>1</v>
      </c>
      <c r="S34" s="327">
        <f t="shared" si="3"/>
        <v>1</v>
      </c>
      <c r="AD34" s="328"/>
    </row>
    <row r="35" spans="2:30">
      <c r="B35" s="277"/>
      <c r="C35" s="612"/>
      <c r="D35" s="285" t="s">
        <v>289</v>
      </c>
      <c r="E35" s="633">
        <f>+ROUND('Resolución 180-2023-OS_CD'!E30*Factores!$B$20,2)</f>
        <v>11.56</v>
      </c>
      <c r="F35" s="633">
        <f>+ROUND('Resolución 180-2023-OS_CD'!F30*Factores!$B$20,2)</f>
        <v>9.39</v>
      </c>
      <c r="G35" s="633">
        <f>+ROUND('Resolución 180-2023-OS_CD'!G30*Factores!$B$20,2)</f>
        <v>8.83</v>
      </c>
      <c r="H35" s="633">
        <f>+ROUND('Resolución 180-2023-OS_CD'!H30*Factores!$B$20,2)</f>
        <v>8.31</v>
      </c>
      <c r="K35" s="299">
        <v>7.48</v>
      </c>
      <c r="L35" s="299">
        <v>6.32</v>
      </c>
      <c r="M35" s="299">
        <v>5.96</v>
      </c>
      <c r="N35" s="299">
        <v>5.55</v>
      </c>
      <c r="P35" s="327">
        <f t="shared" si="3"/>
        <v>1</v>
      </c>
      <c r="Q35" s="327">
        <f t="shared" si="3"/>
        <v>1</v>
      </c>
      <c r="R35" s="327">
        <f t="shared" si="3"/>
        <v>1</v>
      </c>
      <c r="S35" s="327">
        <f t="shared" si="3"/>
        <v>1</v>
      </c>
      <c r="AD35" s="328"/>
    </row>
    <row r="36" spans="2:30">
      <c r="B36" s="277" t="s">
        <v>290</v>
      </c>
      <c r="C36" s="612"/>
      <c r="D36" s="285" t="s">
        <v>291</v>
      </c>
      <c r="E36" s="633">
        <f>+ROUND('Resolución 180-2023-OS_CD'!E31*Factores!$B$20,2)</f>
        <v>12.56</v>
      </c>
      <c r="F36" s="633">
        <f>+ROUND('Resolución 180-2023-OS_CD'!F31*Factores!$B$20,2)</f>
        <v>10.33</v>
      </c>
      <c r="G36" s="633">
        <f>+ROUND('Resolución 180-2023-OS_CD'!G31*Factores!$B$20,2)</f>
        <v>9.77</v>
      </c>
      <c r="H36" s="633">
        <f>+ROUND('Resolución 180-2023-OS_CD'!H31*Factores!$B$20,2)</f>
        <v>9.23</v>
      </c>
      <c r="K36" s="299">
        <v>7.53</v>
      </c>
      <c r="L36" s="299">
        <v>6.37</v>
      </c>
      <c r="M36" s="299">
        <v>6.01</v>
      </c>
      <c r="N36" s="299">
        <v>5.6</v>
      </c>
      <c r="P36" s="327">
        <f t="shared" si="3"/>
        <v>1</v>
      </c>
      <c r="Q36" s="327">
        <f t="shared" si="3"/>
        <v>1</v>
      </c>
      <c r="R36" s="327">
        <f t="shared" si="3"/>
        <v>1</v>
      </c>
      <c r="S36" s="327">
        <f t="shared" si="3"/>
        <v>1</v>
      </c>
      <c r="AD36" s="328"/>
    </row>
    <row r="37" spans="2:30">
      <c r="B37" s="277" t="s">
        <v>292</v>
      </c>
      <c r="C37" s="612"/>
      <c r="D37" s="285" t="s">
        <v>293</v>
      </c>
      <c r="E37" s="633">
        <f>+ROUND('Resolución 180-2023-OS_CD'!E32*Factores!$B$20,2)</f>
        <v>28.9</v>
      </c>
      <c r="F37" s="633">
        <f>+ROUND('Resolución 180-2023-OS_CD'!F32*Factores!$B$20,2)</f>
        <v>28.48</v>
      </c>
      <c r="G37" s="633">
        <f>+ROUND('Resolución 180-2023-OS_CD'!G32*Factores!$B$20,2)</f>
        <v>28.38</v>
      </c>
      <c r="H37" s="633">
        <f>+ROUND('Resolución 180-2023-OS_CD'!H32*Factores!$B$20,2)</f>
        <v>28.28</v>
      </c>
      <c r="K37" s="299">
        <v>21.25</v>
      </c>
      <c r="L37" s="299">
        <v>21</v>
      </c>
      <c r="M37" s="299">
        <v>20.93</v>
      </c>
      <c r="N37" s="299">
        <v>20.84</v>
      </c>
      <c r="P37" s="327">
        <f t="shared" si="3"/>
        <v>1</v>
      </c>
      <c r="Q37" s="327">
        <f t="shared" si="3"/>
        <v>1</v>
      </c>
      <c r="R37" s="327">
        <f t="shared" si="3"/>
        <v>1</v>
      </c>
      <c r="S37" s="327">
        <f t="shared" si="3"/>
        <v>1</v>
      </c>
      <c r="AD37" s="328"/>
    </row>
    <row r="38" spans="2:30">
      <c r="B38" s="277" t="s">
        <v>449</v>
      </c>
      <c r="C38" s="616" t="s">
        <v>295</v>
      </c>
      <c r="D38" s="285" t="s">
        <v>288</v>
      </c>
      <c r="E38" s="633">
        <f>+ROUND('Resolución 180-2023-OS_CD'!E33*Factores!$B$20,2)</f>
        <v>11.19</v>
      </c>
      <c r="F38" s="633">
        <f>+ROUND('Resolución 180-2023-OS_CD'!F33*Factores!$B$20,2)</f>
        <v>9.11</v>
      </c>
      <c r="G38" s="633">
        <f>+ROUND('Resolución 180-2023-OS_CD'!G33*Factores!$B$20,2)</f>
        <v>8.57</v>
      </c>
      <c r="H38" s="633">
        <f>+ROUND('Resolución 180-2023-OS_CD'!H33*Factores!$B$20,2)</f>
        <v>8.06</v>
      </c>
      <c r="K38" s="299">
        <v>7.08</v>
      </c>
      <c r="L38" s="299">
        <v>5.93</v>
      </c>
      <c r="M38" s="299">
        <v>5.57</v>
      </c>
      <c r="N38" s="299">
        <v>5.16</v>
      </c>
      <c r="P38" s="327">
        <f t="shared" si="3"/>
        <v>1</v>
      </c>
      <c r="Q38" s="327">
        <f t="shared" si="3"/>
        <v>1</v>
      </c>
      <c r="R38" s="327">
        <f t="shared" si="3"/>
        <v>1</v>
      </c>
      <c r="S38" s="327">
        <f t="shared" si="3"/>
        <v>1</v>
      </c>
      <c r="AD38" s="328"/>
    </row>
    <row r="39" spans="2:30">
      <c r="B39" s="277"/>
      <c r="C39" s="278"/>
      <c r="D39" s="285" t="s">
        <v>289</v>
      </c>
      <c r="E39" s="633">
        <f>+ROUND('Resolución 180-2023-OS_CD'!E34*Factores!$B$20,2)</f>
        <v>14.11</v>
      </c>
      <c r="F39" s="633">
        <f>+ROUND('Resolución 180-2023-OS_CD'!F34*Factores!$B$20,2)</f>
        <v>11.54</v>
      </c>
      <c r="G39" s="633">
        <f>+ROUND('Resolución 180-2023-OS_CD'!G34*Factores!$B$20,2)</f>
        <v>10.88</v>
      </c>
      <c r="H39" s="633">
        <f>+ROUND('Resolución 180-2023-OS_CD'!H34*Factores!$B$20,2)</f>
        <v>10.25</v>
      </c>
      <c r="K39" s="299">
        <v>9.2899999999999991</v>
      </c>
      <c r="L39" s="299">
        <v>7.85</v>
      </c>
      <c r="M39" s="299">
        <v>7.4</v>
      </c>
      <c r="N39" s="299">
        <v>6.89</v>
      </c>
      <c r="P39" s="327">
        <f t="shared" si="3"/>
        <v>1</v>
      </c>
      <c r="Q39" s="327">
        <f t="shared" si="3"/>
        <v>1</v>
      </c>
      <c r="R39" s="327">
        <f t="shared" si="3"/>
        <v>1</v>
      </c>
      <c r="S39" s="327">
        <f t="shared" si="3"/>
        <v>1</v>
      </c>
      <c r="AD39" s="328"/>
    </row>
    <row r="40" spans="2:30">
      <c r="B40" s="277"/>
      <c r="C40" s="278"/>
      <c r="D40" s="285" t="s">
        <v>291</v>
      </c>
      <c r="E40" s="633">
        <f>+ROUND('Resolución 180-2023-OS_CD'!E35*Factores!$B$20,2)</f>
        <v>15.27</v>
      </c>
      <c r="F40" s="633">
        <f>+ROUND('Resolución 180-2023-OS_CD'!F35*Factores!$B$20,2)</f>
        <v>12.66</v>
      </c>
      <c r="G40" s="633">
        <f>+ROUND('Resolución 180-2023-OS_CD'!G35*Factores!$B$20,2)</f>
        <v>11.99</v>
      </c>
      <c r="H40" s="633">
        <f>+ROUND('Resolución 180-2023-OS_CD'!H35*Factores!$B$20,2)</f>
        <v>11.35</v>
      </c>
      <c r="K40" s="299">
        <v>9.5399999999999991</v>
      </c>
      <c r="L40" s="299">
        <v>8.1300000000000008</v>
      </c>
      <c r="M40" s="299">
        <v>7.69</v>
      </c>
      <c r="N40" s="299">
        <v>7.19</v>
      </c>
      <c r="P40" s="327">
        <f t="shared" si="3"/>
        <v>1</v>
      </c>
      <c r="Q40" s="327">
        <f t="shared" si="3"/>
        <v>1</v>
      </c>
      <c r="R40" s="327">
        <f t="shared" si="3"/>
        <v>1</v>
      </c>
      <c r="S40" s="327">
        <f t="shared" si="3"/>
        <v>1</v>
      </c>
      <c r="AD40" s="328"/>
    </row>
    <row r="41" spans="2:30">
      <c r="B41" s="281"/>
      <c r="C41" s="282"/>
      <c r="D41" s="286" t="s">
        <v>293</v>
      </c>
      <c r="E41" s="633">
        <f>+ROUND('Resolución 180-2023-OS_CD'!E36*Factores!$B$20,2)</f>
        <v>34.9</v>
      </c>
      <c r="F41" s="633">
        <f>+ROUND('Resolución 180-2023-OS_CD'!F36*Factores!$B$20,2)</f>
        <v>34.58</v>
      </c>
      <c r="G41" s="633">
        <f>+ROUND('Resolución 180-2023-OS_CD'!G36*Factores!$B$20,2)</f>
        <v>34.49</v>
      </c>
      <c r="H41" s="633">
        <f>+ROUND('Resolución 180-2023-OS_CD'!H36*Factores!$B$20,2)</f>
        <v>34.409999999999997</v>
      </c>
      <c r="K41" s="299">
        <v>25.13</v>
      </c>
      <c r="L41" s="299">
        <v>24.99</v>
      </c>
      <c r="M41" s="299">
        <v>24.95</v>
      </c>
      <c r="N41" s="299">
        <v>24.9</v>
      </c>
      <c r="P41" s="327">
        <f t="shared" si="3"/>
        <v>1</v>
      </c>
      <c r="Q41" s="327">
        <f t="shared" si="3"/>
        <v>1</v>
      </c>
      <c r="R41" s="327">
        <f t="shared" si="3"/>
        <v>1</v>
      </c>
      <c r="S41" s="327">
        <f t="shared" si="3"/>
        <v>1</v>
      </c>
      <c r="T41" s="328">
        <f>+SUM(P34:S41)</f>
        <v>32</v>
      </c>
      <c r="Z41" s="681" t="s">
        <v>395</v>
      </c>
      <c r="AB41" s="774" t="s">
        <v>395</v>
      </c>
      <c r="AC41" s="774" t="s">
        <v>395</v>
      </c>
      <c r="AD41" s="328"/>
    </row>
    <row r="42" spans="2:30">
      <c r="B42" s="604"/>
      <c r="C42" s="274"/>
      <c r="D42" s="274"/>
      <c r="E42" s="606"/>
      <c r="F42" s="606"/>
      <c r="G42" s="606"/>
      <c r="H42" s="606"/>
      <c r="K42" s="299"/>
      <c r="L42" s="299"/>
      <c r="M42" s="299"/>
      <c r="N42" s="299"/>
      <c r="P42" s="327"/>
      <c r="Q42" s="327"/>
      <c r="R42" s="327"/>
      <c r="S42" s="327"/>
      <c r="T42" s="328"/>
      <c r="Z42" s="299">
        <f>+SUM(E34:H41)</f>
        <v>495.09000000000003</v>
      </c>
      <c r="AB42" s="774">
        <v>454.4199999999999</v>
      </c>
      <c r="AC42" s="774">
        <v>454.4199999999999</v>
      </c>
      <c r="AD42" s="328">
        <f t="shared" si="2"/>
        <v>0</v>
      </c>
    </row>
    <row r="43" spans="2:30">
      <c r="B43" s="604"/>
      <c r="C43" s="274"/>
      <c r="D43" s="274"/>
      <c r="E43" s="296"/>
      <c r="F43" s="296"/>
      <c r="G43" s="296"/>
      <c r="H43" s="296"/>
      <c r="K43" s="299"/>
      <c r="L43" s="299"/>
      <c r="M43" s="299"/>
      <c r="N43" s="299"/>
      <c r="P43" s="327"/>
      <c r="Q43" s="327"/>
      <c r="R43" s="327"/>
      <c r="S43" s="327"/>
      <c r="T43" s="328"/>
      <c r="AD43" s="328"/>
    </row>
    <row r="44" spans="2:30" ht="12.75" customHeight="1">
      <c r="B44" s="357"/>
      <c r="C44" s="358"/>
      <c r="D44" s="358" t="s">
        <v>49</v>
      </c>
      <c r="E44" s="1320" t="s">
        <v>285</v>
      </c>
      <c r="F44" s="1320"/>
      <c r="G44" s="1321"/>
      <c r="H44" s="687"/>
      <c r="P44" s="327"/>
      <c r="Q44" s="327"/>
      <c r="R44" s="327"/>
      <c r="S44" s="327"/>
      <c r="AD44" s="328"/>
    </row>
    <row r="45" spans="2:30" ht="24">
      <c r="B45" s="361" t="s">
        <v>129</v>
      </c>
      <c r="C45" s="362" t="s">
        <v>3</v>
      </c>
      <c r="D45" s="361" t="s">
        <v>286</v>
      </c>
      <c r="E45" s="363" t="s">
        <v>226</v>
      </c>
      <c r="F45" s="363" t="s">
        <v>228</v>
      </c>
      <c r="G45" s="364" t="s">
        <v>296</v>
      </c>
      <c r="P45" s="327"/>
      <c r="Q45" s="327"/>
      <c r="R45" s="327"/>
      <c r="S45" s="327"/>
      <c r="AD45" s="328"/>
    </row>
    <row r="46" spans="2:30">
      <c r="B46" s="365"/>
      <c r="C46" s="366"/>
      <c r="D46" s="365"/>
      <c r="E46" s="367"/>
      <c r="F46" s="367"/>
      <c r="G46" s="348" t="s">
        <v>297</v>
      </c>
      <c r="P46" s="327"/>
      <c r="Q46" s="327"/>
      <c r="R46" s="327"/>
      <c r="S46" s="327"/>
      <c r="AD46" s="328"/>
    </row>
    <row r="47" spans="2:30">
      <c r="B47" s="287"/>
      <c r="C47" s="617" t="s">
        <v>287</v>
      </c>
      <c r="D47" s="288" t="s">
        <v>288</v>
      </c>
      <c r="E47" s="291">
        <f>+ROUND('Resolución 180-2023-OS_CD'!E41*Factores!$B$20,2)</f>
        <v>7.3</v>
      </c>
      <c r="F47" s="291">
        <f>+ROUND('Resolución 180-2023-OS_CD'!F41*Factores!$B$20,2)</f>
        <v>7.05</v>
      </c>
      <c r="G47" s="703">
        <f>+ROUND('Resolución 180-2023-OS_CD'!G41*Factores!$B$20,2)</f>
        <v>12.24</v>
      </c>
      <c r="K47" s="299">
        <v>5</v>
      </c>
      <c r="L47" s="299">
        <v>4.6100000000000003</v>
      </c>
      <c r="M47" s="299">
        <v>4.93</v>
      </c>
      <c r="N47" s="299">
        <v>7.97</v>
      </c>
      <c r="P47" s="327">
        <f t="shared" ref="P47:P54" si="4">+IF(K47=E47,0,1)</f>
        <v>1</v>
      </c>
      <c r="Q47" s="327" t="e">
        <f>+IF(L47=#REF!,0,1)</f>
        <v>#REF!</v>
      </c>
      <c r="R47" s="327">
        <f t="shared" ref="R47:S54" si="5">+IF(M47=F47,0,1)</f>
        <v>1</v>
      </c>
      <c r="S47" s="327">
        <f t="shared" si="5"/>
        <v>1</v>
      </c>
      <c r="AD47" s="328"/>
    </row>
    <row r="48" spans="2:30">
      <c r="B48" s="277"/>
      <c r="C48" s="612"/>
      <c r="D48" s="285" t="s">
        <v>289</v>
      </c>
      <c r="E48" s="291">
        <f>+ROUND('Resolución 180-2023-OS_CD'!E42*Factores!$B$20,2)</f>
        <v>9.98</v>
      </c>
      <c r="F48" s="291">
        <f>+ROUND('Resolución 180-2023-OS_CD'!F42*Factores!$B$20,2)</f>
        <v>9.67</v>
      </c>
      <c r="G48" s="703">
        <f>+ROUND('Resolución 180-2023-OS_CD'!G42*Factores!$B$20,2)</f>
        <v>15.99</v>
      </c>
      <c r="K48" s="299">
        <v>6.41</v>
      </c>
      <c r="L48" s="299">
        <v>5.85</v>
      </c>
      <c r="M48" s="299">
        <v>6.32</v>
      </c>
      <c r="N48" s="299">
        <v>9.93</v>
      </c>
      <c r="P48" s="327">
        <f t="shared" si="4"/>
        <v>1</v>
      </c>
      <c r="Q48" s="327" t="e">
        <f>+IF(L48=#REF!,0,1)</f>
        <v>#REF!</v>
      </c>
      <c r="R48" s="327">
        <f t="shared" si="5"/>
        <v>1</v>
      </c>
      <c r="S48" s="327">
        <f t="shared" si="5"/>
        <v>1</v>
      </c>
      <c r="AD48" s="328"/>
    </row>
    <row r="49" spans="2:30">
      <c r="B49" s="277" t="s">
        <v>290</v>
      </c>
      <c r="C49" s="612"/>
      <c r="D49" s="285" t="s">
        <v>291</v>
      </c>
      <c r="E49" s="291">
        <f>+ROUND('Resolución 180-2023-OS_CD'!E43*Factores!$B$20,2)</f>
        <v>10.95</v>
      </c>
      <c r="F49" s="291">
        <f>+ROUND('Resolución 180-2023-OS_CD'!F43*Factores!$B$20,2)</f>
        <v>10.62</v>
      </c>
      <c r="G49" s="703">
        <f>+ROUND('Resolución 180-2023-OS_CD'!G43*Factores!$B$20,2)</f>
        <v>17.12</v>
      </c>
      <c r="K49" s="299">
        <v>6.46</v>
      </c>
      <c r="L49" s="299">
        <v>5.93</v>
      </c>
      <c r="M49" s="299">
        <v>6.37</v>
      </c>
      <c r="N49" s="299">
        <v>9.9700000000000006</v>
      </c>
      <c r="P49" s="327">
        <f t="shared" si="4"/>
        <v>1</v>
      </c>
      <c r="Q49" s="327" t="e">
        <f>+IF(L49=#REF!,0,1)</f>
        <v>#REF!</v>
      </c>
      <c r="R49" s="327">
        <f t="shared" si="5"/>
        <v>1</v>
      </c>
      <c r="S49" s="327">
        <f t="shared" si="5"/>
        <v>1</v>
      </c>
      <c r="AD49" s="328"/>
    </row>
    <row r="50" spans="2:30">
      <c r="B50" s="277" t="s">
        <v>292</v>
      </c>
      <c r="C50" s="612"/>
      <c r="D50" s="285" t="s">
        <v>293</v>
      </c>
      <c r="E50" s="291">
        <f>+ROUND('Resolución 180-2023-OS_CD'!E44*Factores!$B$20,2)</f>
        <v>28.6</v>
      </c>
      <c r="F50" s="291">
        <f>+ROUND('Resolución 180-2023-OS_CD'!F44*Factores!$B$20,2)</f>
        <v>28.54</v>
      </c>
      <c r="G50" s="703">
        <f>+ROUND('Resolución 180-2023-OS_CD'!G44*Factores!$B$20,2)</f>
        <v>29.76</v>
      </c>
      <c r="K50" s="299">
        <v>21.02</v>
      </c>
      <c r="L50" s="299">
        <v>22.36</v>
      </c>
      <c r="M50" s="299">
        <v>21</v>
      </c>
      <c r="N50" s="299">
        <v>21.76</v>
      </c>
      <c r="P50" s="327">
        <f t="shared" si="4"/>
        <v>1</v>
      </c>
      <c r="Q50" s="327" t="e">
        <f>+IF(L50=#REF!,0,1)</f>
        <v>#REF!</v>
      </c>
      <c r="R50" s="327">
        <f t="shared" si="5"/>
        <v>1</v>
      </c>
      <c r="S50" s="327">
        <f t="shared" si="5"/>
        <v>1</v>
      </c>
      <c r="AD50" s="328"/>
    </row>
    <row r="51" spans="2:30">
      <c r="B51" s="277" t="s">
        <v>450</v>
      </c>
      <c r="C51" s="613" t="s">
        <v>295</v>
      </c>
      <c r="D51" s="276" t="s">
        <v>288</v>
      </c>
      <c r="E51" s="291">
        <f>+ROUND('Resolución 180-2023-OS_CD'!E45*Factores!$B$20,2)</f>
        <v>9.67</v>
      </c>
      <c r="F51" s="291">
        <f>+ROUND('Resolución 180-2023-OS_CD'!F45*Factores!$B$20,2)</f>
        <v>9.3800000000000008</v>
      </c>
      <c r="G51" s="703">
        <f>+ROUND('Resolución 180-2023-OS_CD'!G45*Factores!$B$20,2)</f>
        <v>15.46</v>
      </c>
      <c r="K51" s="299">
        <v>6.02</v>
      </c>
      <c r="L51" s="299">
        <v>5.55</v>
      </c>
      <c r="M51" s="299">
        <v>5.93</v>
      </c>
      <c r="N51" s="299">
        <v>9.52</v>
      </c>
      <c r="P51" s="327">
        <f t="shared" si="4"/>
        <v>1</v>
      </c>
      <c r="Q51" s="327" t="e">
        <f>+IF(L51=#REF!,0,1)</f>
        <v>#REF!</v>
      </c>
      <c r="R51" s="327">
        <f t="shared" si="5"/>
        <v>1</v>
      </c>
      <c r="S51" s="327">
        <f t="shared" si="5"/>
        <v>1</v>
      </c>
      <c r="AD51" s="328"/>
    </row>
    <row r="52" spans="2:30">
      <c r="B52" s="277"/>
      <c r="C52" s="278"/>
      <c r="D52" s="276" t="s">
        <v>289</v>
      </c>
      <c r="E52" s="291">
        <f>+ROUND('Resolución 180-2023-OS_CD'!E46*Factores!$B$20,2)</f>
        <v>12.24</v>
      </c>
      <c r="F52" s="291">
        <f>+ROUND('Resolución 180-2023-OS_CD'!F46*Factores!$B$20,2)</f>
        <v>11.87</v>
      </c>
      <c r="G52" s="703">
        <f>+ROUND('Resolución 180-2023-OS_CD'!G46*Factores!$B$20,2)</f>
        <v>19.37</v>
      </c>
      <c r="K52" s="299">
        <v>7.96</v>
      </c>
      <c r="L52" s="299">
        <v>7.24</v>
      </c>
      <c r="M52" s="299">
        <v>7.85</v>
      </c>
      <c r="N52" s="299">
        <v>12.33</v>
      </c>
      <c r="P52" s="327">
        <f t="shared" si="4"/>
        <v>1</v>
      </c>
      <c r="Q52" s="327" t="e">
        <f>+IF(L52=#REF!,0,1)</f>
        <v>#REF!</v>
      </c>
      <c r="R52" s="327">
        <f t="shared" si="5"/>
        <v>1</v>
      </c>
      <c r="S52" s="327">
        <f t="shared" si="5"/>
        <v>1</v>
      </c>
      <c r="AD52" s="328"/>
    </row>
    <row r="53" spans="2:30">
      <c r="B53" s="277"/>
      <c r="C53" s="278"/>
      <c r="D53" s="276" t="s">
        <v>291</v>
      </c>
      <c r="E53" s="291">
        <f>+ROUND('Resolución 180-2023-OS_CD'!E47*Factores!$B$20,2)</f>
        <v>13.37</v>
      </c>
      <c r="F53" s="291">
        <f>+ROUND('Resolución 180-2023-OS_CD'!F47*Factores!$B$20,2)</f>
        <v>13</v>
      </c>
      <c r="G53" s="703">
        <f>+ROUND('Resolución 180-2023-OS_CD'!G47*Factores!$B$20,2)</f>
        <v>20.61</v>
      </c>
      <c r="K53" s="299">
        <v>8.24</v>
      </c>
      <c r="L53" s="299">
        <v>7.55</v>
      </c>
      <c r="M53" s="299">
        <v>8.1300000000000008</v>
      </c>
      <c r="N53" s="299">
        <v>12.52</v>
      </c>
      <c r="P53" s="327">
        <f t="shared" si="4"/>
        <v>1</v>
      </c>
      <c r="Q53" s="327" t="e">
        <f>+IF(L53=#REF!,0,1)</f>
        <v>#REF!</v>
      </c>
      <c r="R53" s="327">
        <f t="shared" si="5"/>
        <v>1</v>
      </c>
      <c r="S53" s="327">
        <f t="shared" si="5"/>
        <v>1</v>
      </c>
      <c r="AD53" s="328"/>
    </row>
    <row r="54" spans="2:30">
      <c r="B54" s="281"/>
      <c r="C54" s="282"/>
      <c r="D54" s="286" t="s">
        <v>293</v>
      </c>
      <c r="E54" s="291">
        <f>+ROUND('Resolución 180-2023-OS_CD'!E48*Factores!$B$20,2)</f>
        <v>34.67</v>
      </c>
      <c r="F54" s="291">
        <f>+ROUND('Resolución 180-2023-OS_CD'!F48*Factores!$B$20,2)</f>
        <v>34.619999999999997</v>
      </c>
      <c r="G54" s="703">
        <f>+ROUND('Resolución 180-2023-OS_CD'!G48*Factores!$B$20,2)</f>
        <v>35.56</v>
      </c>
      <c r="K54" s="299">
        <v>25</v>
      </c>
      <c r="L54" s="299">
        <v>26.54</v>
      </c>
      <c r="M54" s="299">
        <v>24.99</v>
      </c>
      <c r="N54" s="299">
        <v>25.41</v>
      </c>
      <c r="P54" s="327">
        <f t="shared" si="4"/>
        <v>1</v>
      </c>
      <c r="Q54" s="327" t="e">
        <f>+IF(L54=#REF!,0,1)</f>
        <v>#REF!</v>
      </c>
      <c r="R54" s="327">
        <f t="shared" si="5"/>
        <v>1</v>
      </c>
      <c r="S54" s="327">
        <f t="shared" si="5"/>
        <v>1</v>
      </c>
      <c r="T54" s="328" t="e">
        <f>+SUM(P47:S54)</f>
        <v>#REF!</v>
      </c>
      <c r="Z54" s="681" t="s">
        <v>395</v>
      </c>
      <c r="AB54" s="774" t="s">
        <v>395</v>
      </c>
      <c r="AC54" s="774" t="s">
        <v>395</v>
      </c>
      <c r="AD54" s="328"/>
    </row>
    <row r="55" spans="2:30">
      <c r="B55" s="604"/>
      <c r="C55" s="274"/>
      <c r="D55" s="274"/>
      <c r="E55" s="606"/>
      <c r="F55" s="606"/>
      <c r="G55" s="606"/>
      <c r="H55" s="606"/>
      <c r="K55" s="299"/>
      <c r="L55" s="299"/>
      <c r="M55" s="299"/>
      <c r="N55" s="299"/>
      <c r="P55" s="327"/>
      <c r="Q55" s="327"/>
      <c r="R55" s="327"/>
      <c r="S55" s="327"/>
      <c r="T55" s="328"/>
      <c r="Z55" s="299">
        <f>+SUM(E47:G54)</f>
        <v>417.64000000000004</v>
      </c>
      <c r="AB55" s="774">
        <v>377.69000000000005</v>
      </c>
      <c r="AC55" s="774">
        <v>377.69000000000005</v>
      </c>
      <c r="AD55" s="328">
        <f t="shared" si="2"/>
        <v>0</v>
      </c>
    </row>
    <row r="56" spans="2:30">
      <c r="B56" s="604"/>
      <c r="C56" s="274"/>
      <c r="D56" s="274"/>
      <c r="E56" s="296"/>
      <c r="F56" s="296"/>
      <c r="G56" s="296"/>
      <c r="H56" s="296"/>
      <c r="K56" s="299"/>
      <c r="L56" s="299"/>
      <c r="M56" s="299"/>
      <c r="N56" s="299"/>
      <c r="P56" s="327"/>
      <c r="Q56" s="327"/>
      <c r="R56" s="327"/>
      <c r="S56" s="327"/>
      <c r="T56" s="328"/>
      <c r="AD56" s="328"/>
    </row>
    <row r="57" spans="2:30">
      <c r="B57" s="368"/>
      <c r="C57" s="341"/>
      <c r="D57" s="341" t="s">
        <v>49</v>
      </c>
      <c r="E57" s="369"/>
      <c r="F57" s="370" t="s">
        <v>285</v>
      </c>
      <c r="G57" s="344"/>
      <c r="H57" s="344"/>
      <c r="I57" s="345"/>
      <c r="J57" s="345"/>
      <c r="AD57" s="328"/>
    </row>
    <row r="58" spans="2:30">
      <c r="B58" s="371"/>
      <c r="C58" s="372"/>
      <c r="D58" s="371"/>
      <c r="E58" s="372"/>
      <c r="F58" s="371"/>
      <c r="G58" s="373" t="s">
        <v>298</v>
      </c>
      <c r="H58" s="371"/>
      <c r="I58" s="708" t="s">
        <v>298</v>
      </c>
      <c r="J58" s="720" t="s">
        <v>299</v>
      </c>
      <c r="AD58" s="328"/>
    </row>
    <row r="59" spans="2:30">
      <c r="B59" s="374" t="s">
        <v>129</v>
      </c>
      <c r="C59" s="375" t="s">
        <v>3</v>
      </c>
      <c r="D59" s="374" t="s">
        <v>286</v>
      </c>
      <c r="E59" s="376" t="s">
        <v>300</v>
      </c>
      <c r="F59" s="377" t="s">
        <v>301</v>
      </c>
      <c r="G59" s="376" t="s">
        <v>302</v>
      </c>
      <c r="H59" s="377" t="s">
        <v>303</v>
      </c>
      <c r="I59" s="704" t="s">
        <v>304</v>
      </c>
      <c r="J59" s="721" t="s">
        <v>305</v>
      </c>
      <c r="AD59" s="328"/>
    </row>
    <row r="60" spans="2:30">
      <c r="B60" s="365"/>
      <c r="C60" s="366"/>
      <c r="D60" s="365"/>
      <c r="E60" s="367"/>
      <c r="F60" s="348"/>
      <c r="G60" s="367"/>
      <c r="H60" s="348"/>
      <c r="I60" s="706" t="s">
        <v>305</v>
      </c>
      <c r="J60" s="707"/>
      <c r="AD60" s="328"/>
    </row>
    <row r="61" spans="2:30">
      <c r="B61" s="290"/>
      <c r="C61" s="617" t="s">
        <v>306</v>
      </c>
      <c r="D61" s="288" t="s">
        <v>307</v>
      </c>
      <c r="E61" s="291" t="s">
        <v>308</v>
      </c>
      <c r="F61" s="291">
        <f>+ROUND('Resolución 180-2023-OS_CD'!F54*Factores!$B$20,2)</f>
        <v>62.05</v>
      </c>
      <c r="G61" s="291">
        <f>+ROUND('Resolución 180-2023-OS_CD'!G54*Factores!$B$20,2)</f>
        <v>62.57</v>
      </c>
      <c r="H61" s="291">
        <f>+ROUND('Resolución 180-2023-OS_CD'!H54*Factores!$B$20,2)</f>
        <v>62.05</v>
      </c>
      <c r="I61" s="136">
        <f>+ROUND('Resolución 180-2023-OS_CD'!I54*Factores!$B$20,2)</f>
        <v>63.24</v>
      </c>
      <c r="J61" s="136">
        <f>+ROUND('Resolución 180-2023-OS_CD'!J54*Factores!$B$20,2)</f>
        <v>62.46</v>
      </c>
      <c r="K61" s="299">
        <v>45.97</v>
      </c>
      <c r="L61" s="299">
        <v>42.98</v>
      </c>
      <c r="M61" s="299">
        <v>45.37</v>
      </c>
      <c r="N61" s="299">
        <v>45.73</v>
      </c>
      <c r="O61" s="299">
        <v>44.72</v>
      </c>
      <c r="Q61" s="299">
        <f t="shared" ref="Q61:U66" si="6">+IF(K61=F61,0,1)</f>
        <v>1</v>
      </c>
      <c r="R61" s="299">
        <f t="shared" si="6"/>
        <v>1</v>
      </c>
      <c r="S61" s="299">
        <f t="shared" si="6"/>
        <v>1</v>
      </c>
      <c r="T61" s="299">
        <f t="shared" si="6"/>
        <v>1</v>
      </c>
      <c r="U61" s="299">
        <f t="shared" si="6"/>
        <v>1</v>
      </c>
      <c r="Z61" s="299"/>
      <c r="AD61" s="328"/>
    </row>
    <row r="62" spans="2:30">
      <c r="B62" s="277" t="s">
        <v>290</v>
      </c>
      <c r="C62" s="612"/>
      <c r="D62" s="276" t="s">
        <v>309</v>
      </c>
      <c r="E62" s="292" t="s">
        <v>308</v>
      </c>
      <c r="F62" s="291">
        <f>+ROUND('Resolución 180-2023-OS_CD'!F55*Factores!$B$20,2)</f>
        <v>58.85</v>
      </c>
      <c r="G62" s="291">
        <f>+ROUND('Resolución 180-2023-OS_CD'!G55*Factores!$B$20,2)</f>
        <v>59.07</v>
      </c>
      <c r="H62" s="291">
        <f>+ROUND('Resolución 180-2023-OS_CD'!H55*Factores!$B$20,2)</f>
        <v>59.33</v>
      </c>
      <c r="I62" s="136">
        <f>+ROUND('Resolución 180-2023-OS_CD'!I55*Factores!$B$20,2)</f>
        <v>59.74</v>
      </c>
      <c r="J62" s="136">
        <f>+ROUND('Resolución 180-2023-OS_CD'!J55*Factores!$B$20,2)</f>
        <v>59.82</v>
      </c>
      <c r="K62" s="299">
        <v>43.22</v>
      </c>
      <c r="L62" s="299">
        <v>43.22</v>
      </c>
      <c r="M62" s="299">
        <v>45.58</v>
      </c>
      <c r="N62" s="299">
        <v>43.52</v>
      </c>
      <c r="O62" s="299">
        <v>45.76</v>
      </c>
      <c r="Q62" s="299">
        <f t="shared" si="6"/>
        <v>1</v>
      </c>
      <c r="R62" s="299">
        <f t="shared" si="6"/>
        <v>1</v>
      </c>
      <c r="S62" s="299">
        <f t="shared" si="6"/>
        <v>1</v>
      </c>
      <c r="T62" s="299">
        <f t="shared" si="6"/>
        <v>1</v>
      </c>
      <c r="U62" s="299">
        <f t="shared" si="6"/>
        <v>1</v>
      </c>
      <c r="Z62" s="299"/>
      <c r="AD62" s="328"/>
    </row>
    <row r="63" spans="2:30">
      <c r="B63" s="277" t="s">
        <v>292</v>
      </c>
      <c r="C63" s="612"/>
      <c r="D63" s="276" t="s">
        <v>310</v>
      </c>
      <c r="E63" s="292" t="s">
        <v>308</v>
      </c>
      <c r="F63" s="291">
        <f>+ROUND('Resolución 180-2023-OS_CD'!F56*Factores!$B$20,2)</f>
        <v>58.85</v>
      </c>
      <c r="G63" s="291">
        <f>+ROUND('Resolución 180-2023-OS_CD'!G56*Factores!$B$20,2)</f>
        <v>59.07</v>
      </c>
      <c r="H63" s="291">
        <f>+ROUND('Resolución 180-2023-OS_CD'!H56*Factores!$B$20,2)</f>
        <v>59.33</v>
      </c>
      <c r="I63" s="136">
        <f>+ROUND('Resolución 180-2023-OS_CD'!I56*Factores!$B$20,2)</f>
        <v>59.74</v>
      </c>
      <c r="J63" s="136">
        <f>+ROUND('Resolución 180-2023-OS_CD'!J57*Factores!$B$20,2)</f>
        <v>110.29</v>
      </c>
      <c r="K63" s="299">
        <v>43.22</v>
      </c>
      <c r="L63" s="299">
        <v>43.22</v>
      </c>
      <c r="M63" s="299">
        <v>45.58</v>
      </c>
      <c r="N63" s="299">
        <v>43.52</v>
      </c>
      <c r="O63" s="299">
        <v>45.76</v>
      </c>
      <c r="Q63" s="299">
        <f t="shared" si="6"/>
        <v>1</v>
      </c>
      <c r="R63" s="299">
        <f t="shared" si="6"/>
        <v>1</v>
      </c>
      <c r="S63" s="299">
        <f t="shared" si="6"/>
        <v>1</v>
      </c>
      <c r="T63" s="299">
        <f t="shared" si="6"/>
        <v>1</v>
      </c>
      <c r="U63" s="299">
        <f t="shared" si="6"/>
        <v>1</v>
      </c>
      <c r="Z63" s="299"/>
      <c r="AD63" s="328"/>
    </row>
    <row r="64" spans="2:30">
      <c r="B64" s="277" t="s">
        <v>451</v>
      </c>
      <c r="C64" s="618" t="s">
        <v>311</v>
      </c>
      <c r="D64" s="293" t="s">
        <v>312</v>
      </c>
      <c r="E64" s="294" t="s">
        <v>308</v>
      </c>
      <c r="F64" s="291">
        <f>+ROUND('Resolución 180-2023-OS_CD'!F57*Factores!$B$20,2)</f>
        <v>101.81</v>
      </c>
      <c r="G64" s="291">
        <f>+ROUND('Resolución 180-2023-OS_CD'!G57*Factores!$B$20,2)</f>
        <v>102.26</v>
      </c>
      <c r="H64" s="291">
        <f>+ROUND('Resolución 180-2023-OS_CD'!H57*Factores!$B$20,2)</f>
        <v>109.51</v>
      </c>
      <c r="I64" s="136">
        <f>+ROUND('Resolución 180-2023-OS_CD'!I57*Factores!$B$20,2)</f>
        <v>103.38</v>
      </c>
      <c r="J64" s="136">
        <f>+ROUND('Resolución 180-2023-OS_CD'!J58*Factores!$B$20,2)</f>
        <v>84.41</v>
      </c>
      <c r="K64" s="299">
        <v>74.989999999999995</v>
      </c>
      <c r="L64" s="299">
        <v>74.989999999999995</v>
      </c>
      <c r="M64" s="299">
        <v>79.69</v>
      </c>
      <c r="N64" s="299">
        <v>74.13</v>
      </c>
      <c r="O64" s="299">
        <v>78.67</v>
      </c>
      <c r="Q64" s="299">
        <f t="shared" si="6"/>
        <v>1</v>
      </c>
      <c r="R64" s="299">
        <f t="shared" si="6"/>
        <v>1</v>
      </c>
      <c r="S64" s="299">
        <f t="shared" si="6"/>
        <v>1</v>
      </c>
      <c r="T64" s="299">
        <f t="shared" si="6"/>
        <v>1</v>
      </c>
      <c r="U64" s="299">
        <f t="shared" si="6"/>
        <v>1</v>
      </c>
      <c r="Z64" s="299"/>
      <c r="AD64" s="328"/>
    </row>
    <row r="65" spans="2:30">
      <c r="B65" s="277"/>
      <c r="C65" s="278"/>
      <c r="D65" s="293" t="s">
        <v>313</v>
      </c>
      <c r="E65" s="294" t="s">
        <v>308</v>
      </c>
      <c r="F65" s="291">
        <f>+ROUND('Resolución 180-2023-OS_CD'!F58*Factores!$B$20,2)</f>
        <v>78.16</v>
      </c>
      <c r="G65" s="291">
        <f>+ROUND('Resolución 180-2023-OS_CD'!G58*Factores!$B$20,2)</f>
        <v>78.53</v>
      </c>
      <c r="H65" s="291">
        <f>+ROUND('Resolución 180-2023-OS_CD'!H58*Factores!$B$20,2)</f>
        <v>84.33</v>
      </c>
      <c r="I65" s="136">
        <f>+ROUND('Resolución 180-2023-OS_CD'!I58*Factores!$B$20,2)</f>
        <v>78.86</v>
      </c>
      <c r="J65" s="136">
        <f>+ROUND('Resolución 180-2023-OS_CD'!J59*Factores!$B$20,2)</f>
        <v>84.41</v>
      </c>
      <c r="K65" s="299">
        <v>55.77</v>
      </c>
      <c r="L65" s="299">
        <v>55.77</v>
      </c>
      <c r="M65" s="299">
        <v>59.54</v>
      </c>
      <c r="N65" s="299">
        <v>54.55</v>
      </c>
      <c r="O65" s="299">
        <v>58.17</v>
      </c>
      <c r="Q65" s="299">
        <f t="shared" si="6"/>
        <v>1</v>
      </c>
      <c r="R65" s="299">
        <f t="shared" si="6"/>
        <v>1</v>
      </c>
      <c r="S65" s="299">
        <f t="shared" si="6"/>
        <v>1</v>
      </c>
      <c r="T65" s="299">
        <f t="shared" si="6"/>
        <v>1</v>
      </c>
      <c r="U65" s="299">
        <f t="shared" si="6"/>
        <v>1</v>
      </c>
      <c r="Z65" s="299"/>
      <c r="AD65" s="328"/>
    </row>
    <row r="66" spans="2:30">
      <c r="B66" s="295"/>
      <c r="C66" s="282"/>
      <c r="D66" s="286" t="s">
        <v>314</v>
      </c>
      <c r="E66" s="294" t="s">
        <v>308</v>
      </c>
      <c r="F66" s="291">
        <f>+ROUND('Resolución 180-2023-OS_CD'!F59*Factores!$B$20,2)</f>
        <v>78.16</v>
      </c>
      <c r="G66" s="291">
        <f>+ROUND('Resolución 180-2023-OS_CD'!G59*Factores!$B$20,2)</f>
        <v>78.53</v>
      </c>
      <c r="H66" s="291">
        <f>+ROUND('Resolución 180-2023-OS_CD'!H59*Factores!$B$20,2)</f>
        <v>84.33</v>
      </c>
      <c r="I66" s="136">
        <f>+ROUND('Resolución 180-2023-OS_CD'!I59*Factores!$B$20,2)</f>
        <v>78.86</v>
      </c>
      <c r="J66" s="136">
        <f>+ROUND('Resolución 180-2023-OS_CD'!J59*Factores!$B$20,2)</f>
        <v>84.41</v>
      </c>
      <c r="K66" s="299">
        <v>55.77</v>
      </c>
      <c r="L66" s="299">
        <v>55.77</v>
      </c>
      <c r="M66" s="299">
        <v>59.54</v>
      </c>
      <c r="N66" s="299">
        <v>54.55</v>
      </c>
      <c r="O66" s="299">
        <v>58.17</v>
      </c>
      <c r="Q66" s="299">
        <f t="shared" si="6"/>
        <v>1</v>
      </c>
      <c r="R66" s="299">
        <f t="shared" si="6"/>
        <v>1</v>
      </c>
      <c r="S66" s="299">
        <f t="shared" si="6"/>
        <v>1</v>
      </c>
      <c r="T66" s="299">
        <f t="shared" si="6"/>
        <v>1</v>
      </c>
      <c r="U66" s="299">
        <f t="shared" si="6"/>
        <v>1</v>
      </c>
      <c r="V66" s="328">
        <f>+SUM(Q61:U66)</f>
        <v>30</v>
      </c>
      <c r="Z66" s="681" t="s">
        <v>395</v>
      </c>
      <c r="AB66" s="774" t="s">
        <v>395</v>
      </c>
      <c r="AC66" s="774" t="s">
        <v>395</v>
      </c>
      <c r="AD66" s="328"/>
    </row>
    <row r="67" spans="2:30">
      <c r="B67" s="605"/>
      <c r="C67" s="274"/>
      <c r="D67" s="274"/>
      <c r="E67" s="606"/>
      <c r="F67" s="606"/>
      <c r="G67" s="606"/>
      <c r="H67" s="606"/>
      <c r="I67" s="606"/>
      <c r="J67" s="606"/>
      <c r="K67" s="299"/>
      <c r="L67" s="299"/>
      <c r="M67" s="299"/>
      <c r="N67" s="299"/>
      <c r="O67" s="299"/>
      <c r="Q67" s="299"/>
      <c r="R67" s="299"/>
      <c r="S67" s="299"/>
      <c r="T67" s="299"/>
      <c r="U67" s="299"/>
      <c r="V67" s="328"/>
      <c r="Z67" s="299">
        <f>+SUM(F61:J66)</f>
        <v>2266.4100000000003</v>
      </c>
      <c r="AB67" s="774">
        <v>2035.46</v>
      </c>
      <c r="AC67" s="774">
        <v>2035.1599999999999</v>
      </c>
      <c r="AD67" s="328">
        <f t="shared" si="2"/>
        <v>-0.3000000000001819</v>
      </c>
    </row>
    <row r="68" spans="2:30">
      <c r="J68" s="296"/>
      <c r="AD68" s="328"/>
    </row>
    <row r="69" spans="2:30">
      <c r="B69" s="378"/>
      <c r="C69" s="379"/>
      <c r="D69" s="380" t="s">
        <v>49</v>
      </c>
      <c r="E69" s="381"/>
      <c r="F69" s="1319" t="s">
        <v>285</v>
      </c>
      <c r="G69" s="1319"/>
      <c r="H69" s="1319"/>
      <c r="I69" s="1319"/>
      <c r="J69" s="1319"/>
      <c r="AD69" s="328"/>
    </row>
    <row r="70" spans="2:30">
      <c r="B70" s="382"/>
      <c r="C70" s="382"/>
      <c r="D70" s="382"/>
      <c r="E70" s="382"/>
      <c r="F70" s="195"/>
      <c r="G70" s="197" t="s">
        <v>298</v>
      </c>
      <c r="H70" s="195"/>
      <c r="I70" s="197" t="s">
        <v>298</v>
      </c>
      <c r="J70" s="198" t="s">
        <v>299</v>
      </c>
      <c r="AD70" s="328"/>
    </row>
    <row r="71" spans="2:30">
      <c r="B71" s="383" t="s">
        <v>129</v>
      </c>
      <c r="C71" s="383" t="s">
        <v>3</v>
      </c>
      <c r="D71" s="383" t="s">
        <v>286</v>
      </c>
      <c r="E71" s="384" t="s">
        <v>300</v>
      </c>
      <c r="F71" s="151" t="s">
        <v>301</v>
      </c>
      <c r="G71" s="133" t="s">
        <v>302</v>
      </c>
      <c r="H71" s="151" t="s">
        <v>303</v>
      </c>
      <c r="I71" s="133" t="s">
        <v>304</v>
      </c>
      <c r="J71" s="151" t="s">
        <v>305</v>
      </c>
      <c r="AD71" s="328"/>
    </row>
    <row r="72" spans="2:30">
      <c r="B72" s="386"/>
      <c r="C72" s="386"/>
      <c r="D72" s="386"/>
      <c r="E72" s="387"/>
      <c r="F72" s="83"/>
      <c r="G72" s="121"/>
      <c r="H72" s="83"/>
      <c r="I72" s="121" t="s">
        <v>305</v>
      </c>
      <c r="J72" s="83"/>
      <c r="AD72" s="328"/>
    </row>
    <row r="73" spans="2:30">
      <c r="B73" s="297"/>
      <c r="C73" s="619" t="s">
        <v>287</v>
      </c>
      <c r="D73" s="298" t="s">
        <v>318</v>
      </c>
      <c r="E73" s="291" t="s">
        <v>308</v>
      </c>
      <c r="F73" s="291">
        <f>+ROUND('Resolución 180-2023-OS_CD'!F65*Factores!$B$20,2)</f>
        <v>27.45</v>
      </c>
      <c r="G73" s="291">
        <f>+ROUND('Resolución 180-2023-OS_CD'!G65*Factores!$B$20,2)</f>
        <v>26.82</v>
      </c>
      <c r="H73" s="291">
        <f>+ROUND('Resolución 180-2023-OS_CD'!H65*Factores!$B$20,2)</f>
        <v>31.21</v>
      </c>
      <c r="I73" s="136">
        <f>+ROUND('Resolución 180-2023-OS_CD'!I65*Factores!$B$20,2)</f>
        <v>28.94</v>
      </c>
      <c r="J73" s="136">
        <f>+ROUND('Resolución 180-2023-OS_CD'!J65*Factores!$B$20,2)</f>
        <v>31.62</v>
      </c>
      <c r="K73" s="299">
        <v>27.41</v>
      </c>
      <c r="L73" s="299">
        <v>33</v>
      </c>
      <c r="M73" s="299">
        <v>31.03</v>
      </c>
      <c r="N73" s="299">
        <v>32.85</v>
      </c>
      <c r="P73" s="299">
        <f t="shared" ref="P73:S78" si="7">+IF(K73=F73,0,1)</f>
        <v>1</v>
      </c>
      <c r="Q73" s="299">
        <f t="shared" si="7"/>
        <v>1</v>
      </c>
      <c r="R73" s="299">
        <f t="shared" si="7"/>
        <v>1</v>
      </c>
      <c r="S73" s="299">
        <f t="shared" si="7"/>
        <v>1</v>
      </c>
      <c r="AD73" s="328"/>
    </row>
    <row r="74" spans="2:30">
      <c r="B74" s="300" t="s">
        <v>290</v>
      </c>
      <c r="C74" s="620" t="s">
        <v>295</v>
      </c>
      <c r="D74" s="301" t="s">
        <v>318</v>
      </c>
      <c r="E74" s="294" t="s">
        <v>308</v>
      </c>
      <c r="F74" s="291">
        <f>+ROUND('Resolución 180-2023-OS_CD'!F66*Factores!$B$20,2)</f>
        <v>26.34</v>
      </c>
      <c r="G74" s="291">
        <f>+ROUND('Resolución 180-2023-OS_CD'!G66*Factores!$B$20,2)</f>
        <v>24.92</v>
      </c>
      <c r="H74" s="291">
        <f>+ROUND('Resolución 180-2023-OS_CD'!H66*Factores!$B$20,2)</f>
        <v>29.31</v>
      </c>
      <c r="I74" s="136">
        <f>+ROUND('Resolución 180-2023-OS_CD'!I66*Factores!$B$20,2)</f>
        <v>26.78</v>
      </c>
      <c r="J74" s="136">
        <f>+ROUND('Resolución 180-2023-OS_CD'!J66*Factores!$B$20,2)</f>
        <v>29.54</v>
      </c>
      <c r="K74" s="299">
        <v>27.41</v>
      </c>
      <c r="L74" s="299">
        <v>29.29</v>
      </c>
      <c r="M74" s="299">
        <v>26.84</v>
      </c>
      <c r="N74" s="299">
        <v>28.66</v>
      </c>
      <c r="P74" s="299">
        <f t="shared" si="7"/>
        <v>1</v>
      </c>
      <c r="Q74" s="299">
        <f t="shared" si="7"/>
        <v>1</v>
      </c>
      <c r="R74" s="299">
        <f t="shared" si="7"/>
        <v>1</v>
      </c>
      <c r="S74" s="299">
        <f t="shared" si="7"/>
        <v>1</v>
      </c>
      <c r="AD74" s="328"/>
    </row>
    <row r="75" spans="2:30">
      <c r="B75" s="300" t="s">
        <v>292</v>
      </c>
      <c r="C75" s="620" t="s">
        <v>306</v>
      </c>
      <c r="D75" s="301" t="s">
        <v>319</v>
      </c>
      <c r="E75" s="294" t="s">
        <v>308</v>
      </c>
      <c r="F75" s="291">
        <f>+ROUND('Resolución 180-2023-OS_CD'!F67*Factores!$B$20,2)</f>
        <v>205.04</v>
      </c>
      <c r="G75" s="291">
        <f>+ROUND('Resolución 180-2023-OS_CD'!G67*Factores!$B$20,2)</f>
        <v>205.49</v>
      </c>
      <c r="H75" s="291">
        <f>+ROUND('Resolución 180-2023-OS_CD'!H67*Factores!$B$20,2)</f>
        <v>212.71</v>
      </c>
      <c r="I75" s="136">
        <f>+ROUND('Resolución 180-2023-OS_CD'!I67*Factores!$B$20,2)</f>
        <v>217.58</v>
      </c>
      <c r="J75" s="136">
        <f>+ROUND('Resolución 180-2023-OS_CD'!J67*Factores!$B$20,2)</f>
        <v>224.5</v>
      </c>
      <c r="K75" s="299">
        <v>134.36000000000001</v>
      </c>
      <c r="L75" s="299">
        <v>139.05000000000001</v>
      </c>
      <c r="M75" s="299">
        <v>135.79</v>
      </c>
      <c r="N75" s="299">
        <v>140.30000000000001</v>
      </c>
      <c r="P75" s="299">
        <f t="shared" si="7"/>
        <v>1</v>
      </c>
      <c r="Q75" s="299">
        <f t="shared" si="7"/>
        <v>1</v>
      </c>
      <c r="R75" s="299">
        <f t="shared" si="7"/>
        <v>1</v>
      </c>
      <c r="S75" s="299">
        <f t="shared" si="7"/>
        <v>1</v>
      </c>
      <c r="AD75" s="328"/>
    </row>
    <row r="76" spans="2:30">
      <c r="B76" s="300" t="s">
        <v>452</v>
      </c>
      <c r="C76" s="619"/>
      <c r="D76" s="301" t="s">
        <v>320</v>
      </c>
      <c r="E76" s="294" t="s">
        <v>308</v>
      </c>
      <c r="F76" s="291">
        <f>+ROUND('Resolución 180-2023-OS_CD'!F68*Factores!$B$20,2)</f>
        <v>205.04</v>
      </c>
      <c r="G76" s="291">
        <f>+ROUND('Resolución 180-2023-OS_CD'!G68*Factores!$B$20,2)</f>
        <v>205.49</v>
      </c>
      <c r="H76" s="291">
        <f>+ROUND('Resolución 180-2023-OS_CD'!H68*Factores!$B$20,2)</f>
        <v>212.71</v>
      </c>
      <c r="I76" s="136">
        <f>+ROUND('Resolución 180-2023-OS_CD'!I68*Factores!$B$20,2)</f>
        <v>217.58</v>
      </c>
      <c r="J76" s="136">
        <f>+ROUND('Resolución 180-2023-OS_CD'!J68*Factores!$B$20,2)</f>
        <v>224.5</v>
      </c>
      <c r="K76" s="299">
        <v>134.36000000000001</v>
      </c>
      <c r="L76" s="299">
        <v>139.05000000000001</v>
      </c>
      <c r="M76" s="299">
        <v>135.79</v>
      </c>
      <c r="N76" s="299">
        <v>140.30000000000001</v>
      </c>
      <c r="P76" s="299">
        <f t="shared" si="7"/>
        <v>1</v>
      </c>
      <c r="Q76" s="299">
        <f t="shared" si="7"/>
        <v>1</v>
      </c>
      <c r="R76" s="299">
        <f t="shared" si="7"/>
        <v>1</v>
      </c>
      <c r="S76" s="299">
        <f t="shared" si="7"/>
        <v>1</v>
      </c>
      <c r="AD76" s="328"/>
    </row>
    <row r="77" spans="2:30">
      <c r="B77" s="300"/>
      <c r="C77" s="620" t="s">
        <v>311</v>
      </c>
      <c r="D77" s="301" t="s">
        <v>321</v>
      </c>
      <c r="E77" s="294" t="s">
        <v>308</v>
      </c>
      <c r="F77" s="291">
        <f>+ROUND('Resolución 180-2023-OS_CD'!F69*Factores!$B$20,2)</f>
        <v>277.58</v>
      </c>
      <c r="G77" s="291">
        <f>+ROUND('Resolución 180-2023-OS_CD'!G69*Factores!$B$20,2)</f>
        <v>278.14</v>
      </c>
      <c r="H77" s="291">
        <f>+ROUND('Resolución 180-2023-OS_CD'!H69*Factores!$B$20,2)</f>
        <v>287.77999999999997</v>
      </c>
      <c r="I77" s="136">
        <f>+ROUND('Resolución 180-2023-OS_CD'!I69*Factores!$B$20,2)</f>
        <v>296.92</v>
      </c>
      <c r="J77" s="136">
        <f>+ROUND('Resolución 180-2023-OS_CD'!J69*Factores!$B$20,2)</f>
        <v>306.18</v>
      </c>
      <c r="K77" s="299">
        <v>192.04</v>
      </c>
      <c r="L77" s="299">
        <v>198.32</v>
      </c>
      <c r="M77" s="299">
        <v>195.63</v>
      </c>
      <c r="N77" s="299">
        <v>201.64</v>
      </c>
      <c r="P77" s="299">
        <f t="shared" si="7"/>
        <v>1</v>
      </c>
      <c r="Q77" s="299">
        <f t="shared" si="7"/>
        <v>1</v>
      </c>
      <c r="R77" s="299">
        <f t="shared" si="7"/>
        <v>1</v>
      </c>
      <c r="S77" s="299">
        <f t="shared" si="7"/>
        <v>1</v>
      </c>
      <c r="AD77" s="328"/>
    </row>
    <row r="78" spans="2:30">
      <c r="B78" s="295"/>
      <c r="C78" s="302"/>
      <c r="D78" s="301" t="s">
        <v>322</v>
      </c>
      <c r="E78" s="294" t="s">
        <v>308</v>
      </c>
      <c r="F78" s="291">
        <f>+ROUND('Resolución 180-2023-OS_CD'!F70*Factores!$B$20,2)</f>
        <v>277.58</v>
      </c>
      <c r="G78" s="291">
        <f>+ROUND('Resolución 180-2023-OS_CD'!G70*Factores!$B$20,2)</f>
        <v>278.14</v>
      </c>
      <c r="H78" s="291">
        <f>+ROUND('Resolución 180-2023-OS_CD'!H70*Factores!$B$20,2)</f>
        <v>287.77999999999997</v>
      </c>
      <c r="I78" s="136">
        <f>+ROUND('Resolución 180-2023-OS_CD'!I70*Factores!$B$20,2)</f>
        <v>296.92</v>
      </c>
      <c r="J78" s="136">
        <f>+ROUND('Resolución 180-2023-OS_CD'!J70*Factores!$B$20,2)</f>
        <v>306.18</v>
      </c>
      <c r="K78" s="299">
        <v>192.04</v>
      </c>
      <c r="L78" s="299">
        <v>198.32</v>
      </c>
      <c r="M78" s="299">
        <v>195.63</v>
      </c>
      <c r="N78" s="299">
        <v>201.64</v>
      </c>
      <c r="P78" s="299">
        <f t="shared" si="7"/>
        <v>1</v>
      </c>
      <c r="Q78" s="299">
        <f t="shared" si="7"/>
        <v>1</v>
      </c>
      <c r="R78" s="299">
        <f t="shared" si="7"/>
        <v>1</v>
      </c>
      <c r="S78" s="299">
        <f t="shared" si="7"/>
        <v>1</v>
      </c>
      <c r="T78" s="328">
        <f>+SUM(P73:S78)</f>
        <v>24</v>
      </c>
      <c r="Z78" s="681" t="s">
        <v>395</v>
      </c>
      <c r="AB78" s="774" t="s">
        <v>395</v>
      </c>
      <c r="AC78" s="774" t="s">
        <v>395</v>
      </c>
      <c r="AD78" s="328"/>
    </row>
    <row r="79" spans="2:30">
      <c r="I79"/>
      <c r="J79"/>
      <c r="Z79" s="299">
        <f>+SUM(F73:J78)</f>
        <v>5306.77</v>
      </c>
      <c r="AB79" s="774">
        <v>5114.13</v>
      </c>
      <c r="AC79" s="774">
        <v>5113.63</v>
      </c>
      <c r="AD79" s="328">
        <f t="shared" si="2"/>
        <v>-0.5</v>
      </c>
    </row>
    <row r="80" spans="2:30">
      <c r="AD80" s="328"/>
    </row>
    <row r="81" spans="2:30" ht="18.75">
      <c r="B81" s="1312" t="s">
        <v>746</v>
      </c>
      <c r="C81" s="1312"/>
      <c r="D81" s="1312"/>
      <c r="E81" s="1312"/>
      <c r="F81" s="1312"/>
      <c r="G81" s="1312"/>
      <c r="H81" s="1312"/>
      <c r="AD81" s="328"/>
    </row>
    <row r="82" spans="2:30" ht="18.75">
      <c r="B82" s="337"/>
      <c r="C82" s="337"/>
      <c r="D82" s="337"/>
      <c r="E82" s="337"/>
      <c r="F82" s="337"/>
      <c r="G82" s="337"/>
      <c r="H82" s="337"/>
      <c r="AD82" s="328"/>
    </row>
    <row r="83" spans="2:30">
      <c r="B83" s="380" t="s">
        <v>49</v>
      </c>
      <c r="C83" s="379"/>
      <c r="D83" s="379"/>
      <c r="E83" s="1314" t="s">
        <v>285</v>
      </c>
      <c r="F83" s="1315"/>
      <c r="G83" s="1315"/>
      <c r="H83" s="1316"/>
      <c r="I83" s="303"/>
      <c r="J83" s="303"/>
      <c r="AD83" s="328"/>
    </row>
    <row r="84" spans="2:30">
      <c r="B84" s="388" t="s">
        <v>129</v>
      </c>
      <c r="C84" s="389" t="s">
        <v>3</v>
      </c>
      <c r="D84" s="389" t="s">
        <v>286</v>
      </c>
      <c r="E84" s="390" t="s">
        <v>215</v>
      </c>
      <c r="F84" s="390" t="s">
        <v>216</v>
      </c>
      <c r="G84" s="390" t="s">
        <v>217</v>
      </c>
      <c r="H84" s="390" t="s">
        <v>218</v>
      </c>
      <c r="I84" s="289"/>
      <c r="J84" s="289"/>
      <c r="AD84" s="328"/>
    </row>
    <row r="85" spans="2:30">
      <c r="B85" s="304"/>
      <c r="C85" s="614" t="s">
        <v>287</v>
      </c>
      <c r="D85" s="293" t="s">
        <v>288</v>
      </c>
      <c r="E85" s="294">
        <f>+ROUND('Resolución 180-2023-OS_CD'!E78*Factores!$B$20,2)</f>
        <v>14.25</v>
      </c>
      <c r="F85" s="294">
        <f>+ROUND('Resolución 180-2023-OS_CD'!F78*Factores!$B$20,2)</f>
        <v>7.24</v>
      </c>
      <c r="G85" s="294">
        <f>+ROUND('Resolución 180-2023-OS_CD'!G78*Factores!$B$20,2)</f>
        <v>7.23</v>
      </c>
      <c r="H85" s="294">
        <f>+ROUND('Resolución 180-2023-OS_CD'!H78*Factores!$B$20,2)</f>
        <v>8.0399999999999991</v>
      </c>
      <c r="I85" s="296"/>
      <c r="K85" s="296">
        <v>9.75</v>
      </c>
      <c r="L85" s="296">
        <v>6.03</v>
      </c>
      <c r="M85" s="296">
        <v>5.73</v>
      </c>
      <c r="N85" s="296">
        <v>5.58</v>
      </c>
      <c r="Q85" s="273">
        <f t="shared" ref="Q85:T92" si="8">+IF(K85=E85,0,1)</f>
        <v>1</v>
      </c>
      <c r="R85" s="273">
        <f t="shared" si="8"/>
        <v>1</v>
      </c>
      <c r="S85" s="273">
        <f t="shared" si="8"/>
        <v>1</v>
      </c>
      <c r="T85" s="273">
        <f t="shared" si="8"/>
        <v>1</v>
      </c>
      <c r="AD85" s="328"/>
    </row>
    <row r="86" spans="2:30">
      <c r="B86" s="297"/>
      <c r="C86" s="612"/>
      <c r="D86" s="293" t="s">
        <v>289</v>
      </c>
      <c r="E86" s="294">
        <f>+ROUND('Resolución 180-2023-OS_CD'!E79*Factores!$B$20,2)</f>
        <v>17.829999999999998</v>
      </c>
      <c r="F86" s="294">
        <f>+ROUND('Resolución 180-2023-OS_CD'!F79*Factores!$B$20,2)</f>
        <v>9.35</v>
      </c>
      <c r="G86" s="294">
        <f>+ROUND('Resolución 180-2023-OS_CD'!G79*Factores!$B$20,2)</f>
        <v>9.33</v>
      </c>
      <c r="H86" s="294">
        <f>+ROUND('Resolución 180-2023-OS_CD'!H79*Factores!$B$20,2)</f>
        <v>10.4</v>
      </c>
      <c r="I86" s="296"/>
      <c r="K86" s="296">
        <v>13.71</v>
      </c>
      <c r="L86" s="296">
        <v>8.8000000000000007</v>
      </c>
      <c r="M86" s="296">
        <v>8.19</v>
      </c>
      <c r="N86" s="296">
        <v>8.1999999999999993</v>
      </c>
      <c r="Q86" s="273">
        <f t="shared" si="8"/>
        <v>1</v>
      </c>
      <c r="R86" s="273">
        <f t="shared" si="8"/>
        <v>1</v>
      </c>
      <c r="S86" s="273">
        <f t="shared" si="8"/>
        <v>1</v>
      </c>
      <c r="T86" s="273">
        <f t="shared" si="8"/>
        <v>1</v>
      </c>
      <c r="AD86" s="328"/>
    </row>
    <row r="87" spans="2:30">
      <c r="B87" s="300" t="s">
        <v>324</v>
      </c>
      <c r="C87" s="612"/>
      <c r="D87" s="293" t="s">
        <v>291</v>
      </c>
      <c r="E87" s="294">
        <f>+ROUND('Resolución 180-2023-OS_CD'!E80*Factores!$B$20,2)</f>
        <v>18.03</v>
      </c>
      <c r="F87" s="294">
        <f>+ROUND('Resolución 180-2023-OS_CD'!F80*Factores!$B$20,2)</f>
        <v>9.7100000000000009</v>
      </c>
      <c r="G87" s="294">
        <f>+ROUND('Resolución 180-2023-OS_CD'!G80*Factores!$B$20,2)</f>
        <v>9.69</v>
      </c>
      <c r="H87" s="294">
        <f>+ROUND('Resolución 180-2023-OS_CD'!H80*Factores!$B$20,2)</f>
        <v>10.59</v>
      </c>
      <c r="I87" s="296"/>
      <c r="K87" s="296">
        <v>13.77</v>
      </c>
      <c r="L87" s="296">
        <v>8.8800000000000008</v>
      </c>
      <c r="M87" s="296">
        <v>8.26</v>
      </c>
      <c r="N87" s="296">
        <v>8.2899999999999991</v>
      </c>
      <c r="Q87" s="273">
        <f t="shared" si="8"/>
        <v>1</v>
      </c>
      <c r="R87" s="273">
        <f t="shared" si="8"/>
        <v>1</v>
      </c>
      <c r="S87" s="273">
        <f t="shared" si="8"/>
        <v>1</v>
      </c>
      <c r="T87" s="273">
        <f t="shared" si="8"/>
        <v>1</v>
      </c>
      <c r="AD87" s="328"/>
    </row>
    <row r="88" spans="2:30">
      <c r="B88" s="300" t="s">
        <v>325</v>
      </c>
      <c r="C88" s="612"/>
      <c r="D88" s="293" t="s">
        <v>293</v>
      </c>
      <c r="E88" s="294">
        <f>+ROUND('Resolución 180-2023-OS_CD'!E81*Factores!$B$20,2)</f>
        <v>29.61</v>
      </c>
      <c r="F88" s="294">
        <f>+ROUND('Resolución 180-2023-OS_CD'!F81*Factores!$B$20,2)</f>
        <v>27.71</v>
      </c>
      <c r="G88" s="294">
        <f>+ROUND('Resolución 180-2023-OS_CD'!G81*Factores!$B$20,2)</f>
        <v>27.71</v>
      </c>
      <c r="H88" s="294">
        <f>+ROUND('Resolución 180-2023-OS_CD'!H81*Factores!$B$20,2)</f>
        <v>27.91</v>
      </c>
      <c r="I88" s="296"/>
      <c r="K88" s="296">
        <v>23.34</v>
      </c>
      <c r="L88" s="296">
        <v>21.96</v>
      </c>
      <c r="M88" s="296">
        <v>23.49</v>
      </c>
      <c r="N88" s="296">
        <v>21.8</v>
      </c>
      <c r="Q88" s="273">
        <f t="shared" si="8"/>
        <v>1</v>
      </c>
      <c r="R88" s="273">
        <f t="shared" si="8"/>
        <v>1</v>
      </c>
      <c r="S88" s="273">
        <f t="shared" si="8"/>
        <v>1</v>
      </c>
      <c r="T88" s="273">
        <f t="shared" si="8"/>
        <v>1</v>
      </c>
      <c r="AD88" s="328"/>
    </row>
    <row r="89" spans="2:30">
      <c r="B89" s="300" t="s">
        <v>326</v>
      </c>
      <c r="C89" s="621" t="s">
        <v>295</v>
      </c>
      <c r="D89" s="306" t="s">
        <v>288</v>
      </c>
      <c r="E89" s="294">
        <f>+ROUND('Resolución 180-2023-OS_CD'!E82*Factores!$B$20,2)</f>
        <v>19.440000000000001</v>
      </c>
      <c r="F89" s="294">
        <f>+ROUND('Resolución 180-2023-OS_CD'!F82*Factores!$B$20,2)</f>
        <v>11.32</v>
      </c>
      <c r="G89" s="294">
        <f>+ROUND('Resolución 180-2023-OS_CD'!G82*Factores!$B$20,2)</f>
        <v>11.29</v>
      </c>
      <c r="H89" s="294">
        <f>+ROUND('Resolución 180-2023-OS_CD'!H82*Factores!$B$20,2)</f>
        <v>11.96</v>
      </c>
      <c r="I89" s="296"/>
      <c r="K89" s="296">
        <v>12.44</v>
      </c>
      <c r="L89" s="296">
        <v>8.01</v>
      </c>
      <c r="M89" s="296">
        <v>7.73</v>
      </c>
      <c r="N89" s="296">
        <v>7.47</v>
      </c>
      <c r="Q89" s="273">
        <f t="shared" si="8"/>
        <v>1</v>
      </c>
      <c r="R89" s="273">
        <f t="shared" si="8"/>
        <v>1</v>
      </c>
      <c r="S89" s="273">
        <f t="shared" si="8"/>
        <v>1</v>
      </c>
      <c r="T89" s="273">
        <f t="shared" si="8"/>
        <v>1</v>
      </c>
      <c r="AD89" s="328"/>
    </row>
    <row r="90" spans="2:30">
      <c r="B90" s="305"/>
      <c r="C90" s="278"/>
      <c r="D90" s="306" t="s">
        <v>289</v>
      </c>
      <c r="E90" s="294">
        <f>+ROUND('Resolución 180-2023-OS_CD'!E83*Factores!$B$20,2)</f>
        <v>23.07</v>
      </c>
      <c r="F90" s="294">
        <f>+ROUND('Resolución 180-2023-OS_CD'!F83*Factores!$B$20,2)</f>
        <v>12.6</v>
      </c>
      <c r="G90" s="294">
        <f>+ROUND('Resolución 180-2023-OS_CD'!G83*Factores!$B$20,2)</f>
        <v>12.58</v>
      </c>
      <c r="H90" s="294">
        <f>+ROUND('Resolución 180-2023-OS_CD'!H83*Factores!$B$20,2)</f>
        <v>13.8</v>
      </c>
      <c r="I90" s="296"/>
      <c r="K90" s="296">
        <v>15.81</v>
      </c>
      <c r="L90" s="296">
        <v>10.18</v>
      </c>
      <c r="M90" s="296">
        <v>9.52</v>
      </c>
      <c r="N90" s="296">
        <v>9.5</v>
      </c>
      <c r="Q90" s="273">
        <f t="shared" si="8"/>
        <v>1</v>
      </c>
      <c r="R90" s="273">
        <f t="shared" si="8"/>
        <v>1</v>
      </c>
      <c r="S90" s="273">
        <f t="shared" si="8"/>
        <v>1</v>
      </c>
      <c r="T90" s="273">
        <f t="shared" si="8"/>
        <v>1</v>
      </c>
      <c r="AD90" s="328"/>
    </row>
    <row r="91" spans="2:30">
      <c r="B91" s="305"/>
      <c r="C91" s="278"/>
      <c r="D91" s="306" t="s">
        <v>291</v>
      </c>
      <c r="E91" s="294">
        <f>+ROUND('Resolución 180-2023-OS_CD'!E84*Factores!$B$20,2)</f>
        <v>24.62</v>
      </c>
      <c r="F91" s="294">
        <f>+ROUND('Resolución 180-2023-OS_CD'!F84*Factores!$B$20,2)</f>
        <v>14.1</v>
      </c>
      <c r="G91" s="294">
        <f>+ROUND('Resolución 180-2023-OS_CD'!G84*Factores!$B$20,2)</f>
        <v>14.07</v>
      </c>
      <c r="H91" s="294">
        <f>+ROUND('Resolución 180-2023-OS_CD'!H84*Factores!$B$20,2)</f>
        <v>15.09</v>
      </c>
      <c r="I91" s="296"/>
      <c r="K91" s="296">
        <v>16.48</v>
      </c>
      <c r="L91" s="296">
        <v>10.99</v>
      </c>
      <c r="M91" s="296">
        <v>10.36</v>
      </c>
      <c r="N91" s="296">
        <v>10.32</v>
      </c>
      <c r="Q91" s="273">
        <f t="shared" si="8"/>
        <v>1</v>
      </c>
      <c r="R91" s="273">
        <f t="shared" si="8"/>
        <v>1</v>
      </c>
      <c r="S91" s="273">
        <f t="shared" si="8"/>
        <v>1</v>
      </c>
      <c r="T91" s="273">
        <f t="shared" si="8"/>
        <v>1</v>
      </c>
      <c r="AD91" s="328"/>
    </row>
    <row r="92" spans="2:30">
      <c r="B92" s="307"/>
      <c r="C92" s="282"/>
      <c r="D92" s="286" t="s">
        <v>293</v>
      </c>
      <c r="E92" s="294">
        <f>+ROUND('Resolución 180-2023-OS_CD'!E85*Factores!$B$20,2)</f>
        <v>37.24</v>
      </c>
      <c r="F92" s="294">
        <f>+ROUND('Resolución 180-2023-OS_CD'!F85*Factores!$B$20,2)</f>
        <v>35.869999999999997</v>
      </c>
      <c r="G92" s="294">
        <f>+ROUND('Resolución 180-2023-OS_CD'!G85*Factores!$B$20,2)</f>
        <v>35.869999999999997</v>
      </c>
      <c r="H92" s="294">
        <f>+ROUND('Resolución 180-2023-OS_CD'!H85*Factores!$B$20,2)</f>
        <v>36.25</v>
      </c>
      <c r="K92" s="296">
        <v>26.06</v>
      </c>
      <c r="L92" s="296">
        <v>25.19</v>
      </c>
      <c r="M92" s="296">
        <v>26.81</v>
      </c>
      <c r="N92" s="296">
        <v>25.09</v>
      </c>
      <c r="Q92" s="273">
        <f t="shared" si="8"/>
        <v>1</v>
      </c>
      <c r="R92" s="273">
        <f t="shared" si="8"/>
        <v>1</v>
      </c>
      <c r="S92" s="273">
        <f t="shared" si="8"/>
        <v>1</v>
      </c>
      <c r="T92" s="273">
        <f t="shared" si="8"/>
        <v>1</v>
      </c>
      <c r="U92" s="328">
        <f>+SUM(Q85:T92)</f>
        <v>32</v>
      </c>
      <c r="Z92" s="681" t="s">
        <v>395</v>
      </c>
      <c r="AB92" s="774" t="s">
        <v>395</v>
      </c>
      <c r="AC92" s="774" t="s">
        <v>395</v>
      </c>
      <c r="AD92" s="328"/>
    </row>
    <row r="93" spans="2:30">
      <c r="B93" s="607"/>
      <c r="C93" s="274"/>
      <c r="D93" s="274"/>
      <c r="E93" s="606"/>
      <c r="F93" s="606"/>
      <c r="G93" s="606"/>
      <c r="H93" s="606"/>
      <c r="K93" s="296"/>
      <c r="L93" s="296"/>
      <c r="M93" s="296"/>
      <c r="N93" s="296"/>
      <c r="U93" s="328"/>
      <c r="Z93" s="296">
        <f>+SUM(E85:H92)</f>
        <v>573.80000000000007</v>
      </c>
      <c r="AB93" s="774">
        <v>575.95000000000005</v>
      </c>
      <c r="AC93" s="774">
        <v>575.94000000000005</v>
      </c>
      <c r="AD93" s="328">
        <f t="shared" ref="AD93:AD144" si="9">+AC93-AB93</f>
        <v>-9.9999999999909051E-3</v>
      </c>
    </row>
    <row r="94" spans="2:30">
      <c r="B94" s="607"/>
      <c r="C94" s="274"/>
      <c r="D94" s="274"/>
      <c r="E94" s="296"/>
      <c r="F94" s="296"/>
      <c r="G94" s="296"/>
      <c r="H94" s="296"/>
      <c r="K94" s="296"/>
      <c r="L94" s="296"/>
      <c r="M94" s="296"/>
      <c r="N94" s="296"/>
      <c r="U94" s="328"/>
      <c r="Z94" s="296"/>
      <c r="AD94" s="328"/>
    </row>
    <row r="95" spans="2:30">
      <c r="B95" s="340" t="s">
        <v>49</v>
      </c>
      <c r="C95" s="391"/>
      <c r="D95" s="391"/>
      <c r="E95" s="1309" t="s">
        <v>285</v>
      </c>
      <c r="F95" s="1317"/>
      <c r="G95" s="1317"/>
      <c r="H95" s="1318"/>
      <c r="K95" s="303"/>
      <c r="Z95" s="303"/>
      <c r="AD95" s="328"/>
    </row>
    <row r="96" spans="2:30" ht="24">
      <c r="B96" s="392" t="s">
        <v>129</v>
      </c>
      <c r="C96" s="392" t="s">
        <v>3</v>
      </c>
      <c r="D96" s="392" t="s">
        <v>286</v>
      </c>
      <c r="E96" s="716" t="s">
        <v>219</v>
      </c>
      <c r="F96" s="393" t="s">
        <v>230</v>
      </c>
      <c r="G96" s="393" t="s">
        <v>221</v>
      </c>
      <c r="H96" s="393" t="s">
        <v>232</v>
      </c>
      <c r="K96" s="289"/>
      <c r="Z96" s="289"/>
      <c r="AD96" s="328"/>
    </row>
    <row r="97" spans="2:30">
      <c r="B97" s="304"/>
      <c r="C97" s="614" t="s">
        <v>287</v>
      </c>
      <c r="D97" s="306" t="s">
        <v>288</v>
      </c>
      <c r="E97" s="717">
        <f>+ROUND('Resolución 180-2023-OS_CD'!E89*Factores!$B$20,2)</f>
        <v>9.0399999999999991</v>
      </c>
      <c r="F97" s="634">
        <f>+ROUND('Resolución 180-2023-OS_CD'!F89*Factores!$B$20,2)</f>
        <v>8.6199999999999992</v>
      </c>
      <c r="G97" s="634">
        <f>+ROUND('Resolución 180-2023-OS_CD'!G89*Factores!$B$20,2)</f>
        <v>9.56</v>
      </c>
      <c r="H97" s="634">
        <f>+ROUND('Resolución 180-2023-OS_CD'!H89*Factores!$B$20,2)</f>
        <v>7.82</v>
      </c>
      <c r="K97" s="296">
        <v>6.26</v>
      </c>
      <c r="L97" s="296">
        <v>5.48</v>
      </c>
      <c r="M97" s="296">
        <v>6.75</v>
      </c>
      <c r="N97" s="296">
        <v>5.72</v>
      </c>
      <c r="Q97" s="273">
        <f t="shared" ref="Q97:T104" si="10">+IF(K97=E97,0,1)</f>
        <v>1</v>
      </c>
      <c r="R97" s="273">
        <f t="shared" si="10"/>
        <v>1</v>
      </c>
      <c r="S97" s="273">
        <f t="shared" si="10"/>
        <v>1</v>
      </c>
      <c r="T97" s="273">
        <f t="shared" si="10"/>
        <v>1</v>
      </c>
      <c r="Z97" s="296"/>
      <c r="AD97" s="328"/>
    </row>
    <row r="98" spans="2:30">
      <c r="B98" s="297"/>
      <c r="C98" s="612"/>
      <c r="D98" s="306" t="s">
        <v>289</v>
      </c>
      <c r="E98" s="717">
        <f>+ROUND('Resolución 180-2023-OS_CD'!E90*Factores!$B$20,2)</f>
        <v>11.51</v>
      </c>
      <c r="F98" s="634">
        <f>+ROUND('Resolución 180-2023-OS_CD'!F90*Factores!$B$20,2)</f>
        <v>11.09</v>
      </c>
      <c r="G98" s="634">
        <f>+ROUND('Resolución 180-2023-OS_CD'!G90*Factores!$B$20,2)</f>
        <v>12.22</v>
      </c>
      <c r="H98" s="634">
        <f>+ROUND('Resolución 180-2023-OS_CD'!H90*Factores!$B$20,2)</f>
        <v>10.039999999999999</v>
      </c>
      <c r="K98" s="296">
        <v>8.86</v>
      </c>
      <c r="L98" s="296">
        <v>8.08</v>
      </c>
      <c r="M98" s="296">
        <v>9.75</v>
      </c>
      <c r="N98" s="296">
        <v>8.1</v>
      </c>
      <c r="Q98" s="273">
        <f t="shared" si="10"/>
        <v>1</v>
      </c>
      <c r="R98" s="273">
        <f t="shared" si="10"/>
        <v>1</v>
      </c>
      <c r="S98" s="273">
        <f t="shared" si="10"/>
        <v>1</v>
      </c>
      <c r="T98" s="273">
        <f t="shared" si="10"/>
        <v>1</v>
      </c>
      <c r="Z98" s="296"/>
      <c r="AD98" s="328"/>
    </row>
    <row r="99" spans="2:30">
      <c r="B99" s="300" t="s">
        <v>324</v>
      </c>
      <c r="C99" s="612"/>
      <c r="D99" s="306" t="s">
        <v>291</v>
      </c>
      <c r="E99" s="717">
        <f>+ROUND('Resolución 180-2023-OS_CD'!E91*Factores!$B$20,2)</f>
        <v>11.82</v>
      </c>
      <c r="F99" s="634">
        <f>+ROUND('Resolución 180-2023-OS_CD'!F91*Factores!$B$20,2)</f>
        <v>11.29</v>
      </c>
      <c r="G99" s="634">
        <f>+ROUND('Resolución 180-2023-OS_CD'!G91*Factores!$B$20,2)</f>
        <v>12.42</v>
      </c>
      <c r="H99" s="634">
        <f>+ROUND('Resolución 180-2023-OS_CD'!H91*Factores!$B$20,2)</f>
        <v>10.36</v>
      </c>
      <c r="K99" s="296">
        <v>8.9700000000000006</v>
      </c>
      <c r="L99" s="296">
        <v>8.17</v>
      </c>
      <c r="M99" s="296">
        <v>9.83</v>
      </c>
      <c r="N99" s="296">
        <v>8.2200000000000006</v>
      </c>
      <c r="Q99" s="273">
        <f t="shared" si="10"/>
        <v>1</v>
      </c>
      <c r="R99" s="273">
        <f t="shared" si="10"/>
        <v>1</v>
      </c>
      <c r="S99" s="273">
        <f t="shared" si="10"/>
        <v>1</v>
      </c>
      <c r="T99" s="273">
        <f t="shared" si="10"/>
        <v>1</v>
      </c>
      <c r="Z99" s="296"/>
      <c r="AD99" s="328"/>
    </row>
    <row r="100" spans="2:30">
      <c r="B100" s="300" t="s">
        <v>325</v>
      </c>
      <c r="C100" s="612"/>
      <c r="D100" s="306" t="s">
        <v>293</v>
      </c>
      <c r="E100" s="717">
        <f>+ROUND('Resolución 180-2023-OS_CD'!E92*Factores!$B$20,2)</f>
        <v>30.46</v>
      </c>
      <c r="F100" s="634">
        <f>+ROUND('Resolución 180-2023-OS_CD'!F92*Factores!$B$20,2)</f>
        <v>28.06</v>
      </c>
      <c r="G100" s="634">
        <f>+ROUND('Resolución 180-2023-OS_CD'!G92*Factores!$B$20,2)</f>
        <v>28.33</v>
      </c>
      <c r="H100" s="634">
        <f>+ROUND('Resolución 180-2023-OS_CD'!H92*Factores!$B$20,2)</f>
        <v>30.52</v>
      </c>
      <c r="K100" s="296">
        <v>24.74</v>
      </c>
      <c r="L100" s="296">
        <v>21.76</v>
      </c>
      <c r="M100" s="296">
        <v>22.23</v>
      </c>
      <c r="N100" s="296">
        <v>24.95</v>
      </c>
      <c r="Q100" s="273">
        <f t="shared" si="10"/>
        <v>1</v>
      </c>
      <c r="R100" s="273">
        <f t="shared" si="10"/>
        <v>1</v>
      </c>
      <c r="S100" s="273">
        <f t="shared" si="10"/>
        <v>1</v>
      </c>
      <c r="T100" s="273">
        <f t="shared" si="10"/>
        <v>1</v>
      </c>
      <c r="Z100" s="296"/>
      <c r="AD100" s="328"/>
    </row>
    <row r="101" spans="2:30">
      <c r="B101" s="300" t="s">
        <v>326</v>
      </c>
      <c r="C101" s="622" t="s">
        <v>295</v>
      </c>
      <c r="D101" s="308" t="s">
        <v>288</v>
      </c>
      <c r="E101" s="717">
        <f>+ROUND('Resolución 180-2023-OS_CD'!E93*Factores!$B$20,2)</f>
        <v>13.49</v>
      </c>
      <c r="F101" s="634">
        <f>+ROUND('Resolución 180-2023-OS_CD'!F93*Factores!$B$20,2)</f>
        <v>12.65</v>
      </c>
      <c r="G101" s="634">
        <f>+ROUND('Resolución 180-2023-OS_CD'!G93*Factores!$B$20,2)</f>
        <v>13.79</v>
      </c>
      <c r="H101" s="634">
        <f>+ROUND('Resolución 180-2023-OS_CD'!H93*Factores!$B$20,2)</f>
        <v>12.03</v>
      </c>
      <c r="K101" s="296">
        <v>8.31</v>
      </c>
      <c r="L101" s="296">
        <v>7.36</v>
      </c>
      <c r="M101" s="296">
        <v>8.86</v>
      </c>
      <c r="N101" s="296">
        <v>7.66</v>
      </c>
      <c r="Q101" s="273">
        <f t="shared" si="10"/>
        <v>1</v>
      </c>
      <c r="R101" s="273">
        <f t="shared" si="10"/>
        <v>1</v>
      </c>
      <c r="S101" s="273">
        <f t="shared" si="10"/>
        <v>1</v>
      </c>
      <c r="T101" s="273">
        <f t="shared" si="10"/>
        <v>1</v>
      </c>
      <c r="Z101" s="296"/>
      <c r="AD101" s="328"/>
    </row>
    <row r="102" spans="2:30">
      <c r="B102" s="305"/>
      <c r="C102" s="278"/>
      <c r="D102" s="308" t="s">
        <v>289</v>
      </c>
      <c r="E102" s="717">
        <f>+ROUND('Resolución 180-2023-OS_CD'!E94*Factores!$B$20,2)</f>
        <v>15</v>
      </c>
      <c r="F102" s="634">
        <f>+ROUND('Resolución 180-2023-OS_CD'!F94*Factores!$B$20,2)</f>
        <v>14.66</v>
      </c>
      <c r="G102" s="634">
        <f>+ROUND('Resolución 180-2023-OS_CD'!G94*Factores!$B$20,2)</f>
        <v>16.079999999999998</v>
      </c>
      <c r="H102" s="634">
        <f>+ROUND('Resolución 180-2023-OS_CD'!H94*Factores!$B$20,2)</f>
        <v>13.09</v>
      </c>
      <c r="K102" s="296">
        <v>10.039999999999999</v>
      </c>
      <c r="L102" s="296">
        <v>9.36</v>
      </c>
      <c r="M102" s="296">
        <v>11.27</v>
      </c>
      <c r="N102" s="296">
        <v>9.15</v>
      </c>
      <c r="Q102" s="273">
        <f t="shared" si="10"/>
        <v>1</v>
      </c>
      <c r="R102" s="273">
        <f t="shared" si="10"/>
        <v>1</v>
      </c>
      <c r="S102" s="273">
        <f t="shared" si="10"/>
        <v>1</v>
      </c>
      <c r="T102" s="273">
        <f t="shared" si="10"/>
        <v>1</v>
      </c>
      <c r="Z102" s="296"/>
      <c r="AD102" s="328"/>
    </row>
    <row r="103" spans="2:30">
      <c r="B103" s="305"/>
      <c r="C103" s="278"/>
      <c r="D103" s="308" t="s">
        <v>291</v>
      </c>
      <c r="E103" s="717">
        <f>+ROUND('Resolución 180-2023-OS_CD'!E95*Factores!$B$20,2)</f>
        <v>16.66</v>
      </c>
      <c r="F103" s="634">
        <f>+ROUND('Resolución 180-2023-OS_CD'!F95*Factores!$B$20,2)</f>
        <v>15.98</v>
      </c>
      <c r="G103" s="634">
        <f>+ROUND('Resolución 180-2023-OS_CD'!G95*Factores!$B$20,2)</f>
        <v>17.43</v>
      </c>
      <c r="H103" s="634">
        <f>+ROUND('Resolución 180-2023-OS_CD'!H95*Factores!$B$20,2)</f>
        <v>14.73</v>
      </c>
      <c r="K103" s="296">
        <v>10.97</v>
      </c>
      <c r="L103" s="296">
        <v>10.18</v>
      </c>
      <c r="M103" s="296">
        <v>12.05</v>
      </c>
      <c r="N103" s="296">
        <v>10.11</v>
      </c>
      <c r="Q103" s="273">
        <f t="shared" si="10"/>
        <v>1</v>
      </c>
      <c r="R103" s="273">
        <f t="shared" si="10"/>
        <v>1</v>
      </c>
      <c r="S103" s="273">
        <f t="shared" si="10"/>
        <v>1</v>
      </c>
      <c r="T103" s="273">
        <f t="shared" si="10"/>
        <v>1</v>
      </c>
      <c r="Z103" s="296"/>
      <c r="AD103" s="328"/>
    </row>
    <row r="104" spans="2:30">
      <c r="B104" s="307"/>
      <c r="C104" s="282"/>
      <c r="D104" s="286" t="s">
        <v>293</v>
      </c>
      <c r="E104" s="717">
        <f>+ROUND('Resolución 180-2023-OS_CD'!E96*Factores!$B$20,2)</f>
        <v>39.229999999999997</v>
      </c>
      <c r="F104" s="634">
        <f>+ROUND('Resolución 180-2023-OS_CD'!F96*Factores!$B$20,2)</f>
        <v>36.340000000000003</v>
      </c>
      <c r="G104" s="634">
        <f>+ROUND('Resolución 180-2023-OS_CD'!G96*Factores!$B$20,2)</f>
        <v>36.5</v>
      </c>
      <c r="H104" s="634">
        <f>+ROUND('Resolución 180-2023-OS_CD'!H96*Factores!$B$20,2)</f>
        <v>39.380000000000003</v>
      </c>
      <c r="K104" s="296">
        <v>28.65</v>
      </c>
      <c r="L104" s="296">
        <v>25.07</v>
      </c>
      <c r="M104" s="296">
        <v>25.36</v>
      </c>
      <c r="N104" s="296">
        <v>29.02</v>
      </c>
      <c r="Q104" s="273">
        <f t="shared" si="10"/>
        <v>1</v>
      </c>
      <c r="R104" s="273">
        <f t="shared" si="10"/>
        <v>1</v>
      </c>
      <c r="S104" s="273">
        <f t="shared" si="10"/>
        <v>1</v>
      </c>
      <c r="T104" s="273">
        <f t="shared" si="10"/>
        <v>1</v>
      </c>
      <c r="U104" s="328">
        <f>+SUM(Q97:T104)</f>
        <v>32</v>
      </c>
      <c r="Z104" s="681" t="s">
        <v>395</v>
      </c>
      <c r="AB104" s="774" t="s">
        <v>395</v>
      </c>
      <c r="AC104" s="774" t="s">
        <v>395</v>
      </c>
      <c r="AD104" s="328"/>
    </row>
    <row r="105" spans="2:30">
      <c r="B105" s="607"/>
      <c r="C105" s="274"/>
      <c r="D105" s="274"/>
      <c r="E105" s="677"/>
      <c r="F105" s="606"/>
      <c r="G105" s="606"/>
      <c r="H105" s="606"/>
      <c r="I105" s="296"/>
      <c r="K105" s="296"/>
      <c r="L105" s="296"/>
      <c r="M105" s="296"/>
      <c r="N105" s="296"/>
      <c r="U105" s="328"/>
      <c r="Z105" s="299">
        <f>+SUM(E97:H104)</f>
        <v>570.20000000000005</v>
      </c>
      <c r="AB105" s="774">
        <v>530.56999999999994</v>
      </c>
      <c r="AC105" s="774">
        <v>530.56999999999994</v>
      </c>
      <c r="AD105" s="328">
        <f t="shared" si="9"/>
        <v>0</v>
      </c>
    </row>
    <row r="106" spans="2:30">
      <c r="B106" s="607"/>
      <c r="C106" s="274"/>
      <c r="D106" s="274"/>
      <c r="E106" s="677"/>
      <c r="F106" s="606"/>
      <c r="G106" s="606"/>
      <c r="H106" s="606"/>
      <c r="I106" s="296"/>
      <c r="K106" s="296"/>
      <c r="L106" s="296"/>
      <c r="M106" s="296"/>
      <c r="N106" s="296"/>
      <c r="U106" s="328"/>
      <c r="AD106" s="328"/>
    </row>
    <row r="107" spans="2:30">
      <c r="AD107" s="328"/>
    </row>
    <row r="108" spans="2:30">
      <c r="B108" s="340" t="s">
        <v>49</v>
      </c>
      <c r="C108" s="394"/>
      <c r="D108" s="394"/>
      <c r="E108" s="1309" t="s">
        <v>285</v>
      </c>
      <c r="F108" s="1310"/>
      <c r="G108" s="1310"/>
      <c r="H108" s="1311"/>
      <c r="I108" s="303"/>
      <c r="K108" s="303"/>
      <c r="AD108" s="328"/>
    </row>
    <row r="109" spans="2:30">
      <c r="B109" s="347" t="s">
        <v>129</v>
      </c>
      <c r="C109" s="347" t="s">
        <v>3</v>
      </c>
      <c r="D109" s="347" t="s">
        <v>286</v>
      </c>
      <c r="E109" s="348" t="s">
        <v>222</v>
      </c>
      <c r="F109" s="348" t="s">
        <v>233</v>
      </c>
      <c r="G109" s="348" t="s">
        <v>223</v>
      </c>
      <c r="H109" s="348" t="s">
        <v>224</v>
      </c>
      <c r="I109" s="289"/>
      <c r="K109" s="289"/>
      <c r="AD109" s="328"/>
    </row>
    <row r="110" spans="2:30">
      <c r="B110" s="304"/>
      <c r="C110" s="614" t="s">
        <v>287</v>
      </c>
      <c r="D110" s="306" t="s">
        <v>288</v>
      </c>
      <c r="E110" s="634">
        <f>+ROUND('Resolución 180-2023-OS_CD'!E100*Factores!$B$20,2)</f>
        <v>9.26</v>
      </c>
      <c r="F110" s="634">
        <f>+ROUND('Resolución 180-2023-OS_CD'!F100*Factores!$B$20,2)</f>
        <v>7.69</v>
      </c>
      <c r="G110" s="634">
        <f>+ROUND('Resolución 180-2023-OS_CD'!G100*Factores!$B$20,2)</f>
        <v>7.64</v>
      </c>
      <c r="H110" s="634">
        <f>+ROUND('Resolución 180-2023-OS_CD'!H100*Factores!$B$20,2)</f>
        <v>7.3</v>
      </c>
      <c r="I110" s="296"/>
      <c r="K110" s="296">
        <v>6.53</v>
      </c>
      <c r="L110" s="296">
        <v>5.87</v>
      </c>
      <c r="M110" s="296">
        <v>5.77</v>
      </c>
      <c r="N110" s="296">
        <v>5.48</v>
      </c>
      <c r="Q110" s="273">
        <f t="shared" ref="Q110:T117" si="11">+IF(K110=E110,0,1)</f>
        <v>1</v>
      </c>
      <c r="R110" s="273">
        <f t="shared" si="11"/>
        <v>1</v>
      </c>
      <c r="S110" s="273">
        <f t="shared" si="11"/>
        <v>1</v>
      </c>
      <c r="T110" s="273">
        <f t="shared" si="11"/>
        <v>1</v>
      </c>
      <c r="AD110" s="328"/>
    </row>
    <row r="111" spans="2:30">
      <c r="B111" s="297"/>
      <c r="C111" s="612"/>
      <c r="D111" s="306" t="s">
        <v>289</v>
      </c>
      <c r="E111" s="634">
        <f>+ROUND('Resolución 180-2023-OS_CD'!E101*Factores!$B$20,2)</f>
        <v>11.86</v>
      </c>
      <c r="F111" s="634">
        <f>+ROUND('Resolución 180-2023-OS_CD'!F101*Factores!$B$20,2)</f>
        <v>9.98</v>
      </c>
      <c r="G111" s="634">
        <f>+ROUND('Resolución 180-2023-OS_CD'!G101*Factores!$B$20,2)</f>
        <v>9.92</v>
      </c>
      <c r="H111" s="634">
        <f>+ROUND('Resolución 180-2023-OS_CD'!H101*Factores!$B$20,2)</f>
        <v>9.51</v>
      </c>
      <c r="I111" s="296"/>
      <c r="K111" s="296">
        <v>9.4600000000000009</v>
      </c>
      <c r="L111" s="296">
        <v>8.59</v>
      </c>
      <c r="M111" s="296">
        <v>8.4600000000000009</v>
      </c>
      <c r="N111" s="296">
        <v>8.07</v>
      </c>
      <c r="Q111" s="273">
        <f t="shared" si="11"/>
        <v>1</v>
      </c>
      <c r="R111" s="273">
        <f t="shared" si="11"/>
        <v>1</v>
      </c>
      <c r="S111" s="273">
        <f t="shared" si="11"/>
        <v>1</v>
      </c>
      <c r="T111" s="273">
        <f t="shared" si="11"/>
        <v>1</v>
      </c>
      <c r="AD111" s="328"/>
    </row>
    <row r="112" spans="2:30">
      <c r="B112" s="300" t="s">
        <v>324</v>
      </c>
      <c r="C112" s="612"/>
      <c r="D112" s="306" t="s">
        <v>291</v>
      </c>
      <c r="E112" s="634">
        <f>+ROUND('Resolución 180-2023-OS_CD'!E102*Factores!$B$20,2)</f>
        <v>12.06</v>
      </c>
      <c r="F112" s="634">
        <f>+ROUND('Resolución 180-2023-OS_CD'!F102*Factores!$B$20,2)</f>
        <v>10.18</v>
      </c>
      <c r="G112" s="634">
        <f>+ROUND('Resolución 180-2023-OS_CD'!G102*Factores!$B$20,2)</f>
        <v>10.119999999999999</v>
      </c>
      <c r="H112" s="634">
        <f>+ROUND('Resolución 180-2023-OS_CD'!H102*Factores!$B$20,2)</f>
        <v>9.7100000000000009</v>
      </c>
      <c r="I112" s="296"/>
      <c r="K112" s="296">
        <v>9.5399999999999991</v>
      </c>
      <c r="L112" s="296">
        <v>8.68</v>
      </c>
      <c r="M112" s="296">
        <v>8.5500000000000007</v>
      </c>
      <c r="N112" s="296">
        <v>8.16</v>
      </c>
      <c r="Q112" s="273">
        <f t="shared" si="11"/>
        <v>1</v>
      </c>
      <c r="R112" s="273">
        <f t="shared" si="11"/>
        <v>1</v>
      </c>
      <c r="S112" s="273">
        <f t="shared" si="11"/>
        <v>1</v>
      </c>
      <c r="T112" s="273">
        <f t="shared" si="11"/>
        <v>1</v>
      </c>
      <c r="AD112" s="328"/>
    </row>
    <row r="113" spans="2:30">
      <c r="B113" s="300" t="s">
        <v>325</v>
      </c>
      <c r="C113" s="612"/>
      <c r="D113" s="306" t="s">
        <v>293</v>
      </c>
      <c r="E113" s="634">
        <f>+ROUND('Resolución 180-2023-OS_CD'!E103*Factores!$B$20,2)</f>
        <v>28.24</v>
      </c>
      <c r="F113" s="634">
        <f>+ROUND('Resolución 180-2023-OS_CD'!F103*Factores!$B$20,2)</f>
        <v>27.81</v>
      </c>
      <c r="G113" s="634">
        <f>+ROUND('Resolución 180-2023-OS_CD'!G103*Factores!$B$20,2)</f>
        <v>27.8</v>
      </c>
      <c r="H113" s="634">
        <f>+ROUND('Resolución 180-2023-OS_CD'!H103*Factores!$B$20,2)</f>
        <v>27.7</v>
      </c>
      <c r="I113" s="296"/>
      <c r="K113" s="296">
        <v>22.15</v>
      </c>
      <c r="L113" s="296">
        <v>21.9</v>
      </c>
      <c r="M113" s="296">
        <v>21.87</v>
      </c>
      <c r="N113" s="296">
        <v>21.76</v>
      </c>
      <c r="Q113" s="273">
        <f t="shared" si="11"/>
        <v>1</v>
      </c>
      <c r="R113" s="273">
        <f t="shared" si="11"/>
        <v>1</v>
      </c>
      <c r="S113" s="273">
        <f t="shared" si="11"/>
        <v>1</v>
      </c>
      <c r="T113" s="273">
        <f t="shared" si="11"/>
        <v>1</v>
      </c>
      <c r="AD113" s="328"/>
    </row>
    <row r="114" spans="2:30">
      <c r="B114" s="300" t="s">
        <v>326</v>
      </c>
      <c r="C114" s="622" t="s">
        <v>295</v>
      </c>
      <c r="D114" s="308" t="s">
        <v>288</v>
      </c>
      <c r="E114" s="634">
        <f>+ROUND('Resolución 180-2023-OS_CD'!E104*Factores!$B$20,2)</f>
        <v>13.43</v>
      </c>
      <c r="F114" s="634">
        <f>+ROUND('Resolución 180-2023-OS_CD'!F104*Factores!$B$20,2)</f>
        <v>11.54</v>
      </c>
      <c r="G114" s="634">
        <f>+ROUND('Resolución 180-2023-OS_CD'!G104*Factores!$B$20,2)</f>
        <v>11.47</v>
      </c>
      <c r="H114" s="634">
        <f>+ROUND('Resolución 180-2023-OS_CD'!H104*Factores!$B$20,2)</f>
        <v>11.06</v>
      </c>
      <c r="I114" s="296"/>
      <c r="K114" s="296">
        <v>8.6</v>
      </c>
      <c r="L114" s="296">
        <v>7.82</v>
      </c>
      <c r="M114" s="296">
        <v>7.7</v>
      </c>
      <c r="N114" s="296">
        <v>7.35</v>
      </c>
      <c r="Q114" s="273">
        <f t="shared" si="11"/>
        <v>1</v>
      </c>
      <c r="R114" s="273">
        <f t="shared" si="11"/>
        <v>1</v>
      </c>
      <c r="S114" s="273">
        <f t="shared" si="11"/>
        <v>1</v>
      </c>
      <c r="T114" s="273">
        <f t="shared" si="11"/>
        <v>1</v>
      </c>
      <c r="AD114" s="328"/>
    </row>
    <row r="115" spans="2:30">
      <c r="B115" s="305"/>
      <c r="C115" s="278"/>
      <c r="D115" s="308" t="s">
        <v>289</v>
      </c>
      <c r="E115" s="634">
        <f>+ROUND('Resolución 180-2023-OS_CD'!E105*Factores!$B$20,2)</f>
        <v>15.62</v>
      </c>
      <c r="F115" s="634">
        <f>+ROUND('Resolución 180-2023-OS_CD'!F105*Factores!$B$20,2)</f>
        <v>13.28</v>
      </c>
      <c r="G115" s="634">
        <f>+ROUND('Resolución 180-2023-OS_CD'!G105*Factores!$B$20,2)</f>
        <v>13.19</v>
      </c>
      <c r="H115" s="634">
        <f>+ROUND('Resolución 180-2023-OS_CD'!H105*Factores!$B$20,2)</f>
        <v>12.69</v>
      </c>
      <c r="I115" s="296"/>
      <c r="K115" s="296">
        <v>10.94</v>
      </c>
      <c r="L115" s="296">
        <v>9.94</v>
      </c>
      <c r="M115" s="296">
        <v>9.7899999999999991</v>
      </c>
      <c r="N115" s="296">
        <v>9.34</v>
      </c>
      <c r="Q115" s="273">
        <f t="shared" si="11"/>
        <v>1</v>
      </c>
      <c r="R115" s="273">
        <f t="shared" si="11"/>
        <v>1</v>
      </c>
      <c r="S115" s="273">
        <f t="shared" si="11"/>
        <v>1</v>
      </c>
      <c r="T115" s="273">
        <f t="shared" si="11"/>
        <v>1</v>
      </c>
      <c r="AD115" s="328"/>
    </row>
    <row r="116" spans="2:30">
      <c r="B116" s="305"/>
      <c r="C116" s="278"/>
      <c r="D116" s="308" t="s">
        <v>291</v>
      </c>
      <c r="E116" s="634">
        <f>+ROUND('Resolución 180-2023-OS_CD'!E106*Factores!$B$20,2)</f>
        <v>16.96</v>
      </c>
      <c r="F116" s="634">
        <f>+ROUND('Resolución 180-2023-OS_CD'!F106*Factores!$B$20,2)</f>
        <v>14.57</v>
      </c>
      <c r="G116" s="634">
        <f>+ROUND('Resolución 180-2023-OS_CD'!G106*Factores!$B$20,2)</f>
        <v>14.48</v>
      </c>
      <c r="H116" s="634">
        <f>+ROUND('Resolución 180-2023-OS_CD'!H106*Factores!$B$20,2)</f>
        <v>13.95</v>
      </c>
      <c r="I116" s="296"/>
      <c r="K116" s="296">
        <v>11.73</v>
      </c>
      <c r="L116" s="296">
        <v>10.75</v>
      </c>
      <c r="M116" s="296">
        <v>10.61</v>
      </c>
      <c r="N116" s="296">
        <v>10.17</v>
      </c>
      <c r="Q116" s="273">
        <f t="shared" si="11"/>
        <v>1</v>
      </c>
      <c r="R116" s="273">
        <f t="shared" si="11"/>
        <v>1</v>
      </c>
      <c r="S116" s="273">
        <f t="shared" si="11"/>
        <v>1</v>
      </c>
      <c r="T116" s="273">
        <f t="shared" si="11"/>
        <v>1</v>
      </c>
      <c r="AD116" s="328"/>
    </row>
    <row r="117" spans="2:30">
      <c r="B117" s="307"/>
      <c r="C117" s="282"/>
      <c r="D117" s="286" t="s">
        <v>293</v>
      </c>
      <c r="E117" s="634">
        <f>+ROUND('Resolución 180-2023-OS_CD'!E107*Factores!$B$20,2)</f>
        <v>36.450000000000003</v>
      </c>
      <c r="F117" s="634">
        <f>+ROUND('Resolución 180-2023-OS_CD'!F107*Factores!$B$20,2)</f>
        <v>36.200000000000003</v>
      </c>
      <c r="G117" s="634">
        <f>+ROUND('Resolución 180-2023-OS_CD'!G107*Factores!$B$20,2)</f>
        <v>36.19</v>
      </c>
      <c r="H117" s="634">
        <f>+ROUND('Resolución 180-2023-OS_CD'!H107*Factores!$B$20,2)</f>
        <v>36.14</v>
      </c>
      <c r="K117" s="296">
        <v>25.31</v>
      </c>
      <c r="L117" s="296">
        <v>25.16</v>
      </c>
      <c r="M117" s="296">
        <v>25.13</v>
      </c>
      <c r="N117" s="296">
        <v>25.07</v>
      </c>
      <c r="Q117" s="273">
        <f t="shared" si="11"/>
        <v>1</v>
      </c>
      <c r="R117" s="273">
        <f t="shared" si="11"/>
        <v>1</v>
      </c>
      <c r="S117" s="273">
        <f t="shared" si="11"/>
        <v>1</v>
      </c>
      <c r="T117" s="273">
        <f t="shared" si="11"/>
        <v>1</v>
      </c>
      <c r="U117" s="328">
        <f>+SUM(Q110:T117)</f>
        <v>32</v>
      </c>
      <c r="Z117" s="681" t="s">
        <v>395</v>
      </c>
      <c r="AB117" s="774" t="s">
        <v>395</v>
      </c>
      <c r="AC117" s="774" t="s">
        <v>395</v>
      </c>
      <c r="AD117" s="328"/>
    </row>
    <row r="118" spans="2:30">
      <c r="B118" s="607"/>
      <c r="C118" s="274"/>
      <c r="D118" s="274"/>
      <c r="E118" s="296"/>
      <c r="F118" s="296"/>
      <c r="G118" s="296"/>
      <c r="H118" s="296"/>
      <c r="K118" s="296"/>
      <c r="L118" s="296"/>
      <c r="M118" s="296"/>
      <c r="N118" s="296"/>
      <c r="U118" s="328"/>
      <c r="Z118" s="296">
        <f>+SUM(E110:H117)</f>
        <v>534</v>
      </c>
      <c r="AB118" s="774">
        <v>491.59</v>
      </c>
      <c r="AC118" s="774">
        <v>491.59</v>
      </c>
      <c r="AD118" s="328">
        <f t="shared" si="9"/>
        <v>0</v>
      </c>
    </row>
    <row r="119" spans="2:30">
      <c r="K119" s="296"/>
      <c r="L119" s="296"/>
      <c r="M119" s="296"/>
      <c r="AD119" s="328"/>
    </row>
    <row r="120" spans="2:30">
      <c r="B120" s="395" t="s">
        <v>49</v>
      </c>
      <c r="C120" s="358"/>
      <c r="D120" s="358"/>
      <c r="E120" s="1322" t="s">
        <v>285</v>
      </c>
      <c r="F120" s="1323"/>
      <c r="G120" s="1323"/>
      <c r="H120" s="1324"/>
      <c r="K120" s="303"/>
      <c r="Z120" s="303"/>
      <c r="AD120" s="328"/>
    </row>
    <row r="121" spans="2:30">
      <c r="B121" s="396"/>
      <c r="C121" s="397"/>
      <c r="D121" s="372"/>
      <c r="E121" s="635"/>
      <c r="F121" s="636"/>
      <c r="G121" s="635"/>
      <c r="H121" s="398" t="s">
        <v>327</v>
      </c>
      <c r="K121" s="289"/>
      <c r="Z121" s="289"/>
      <c r="AD121" s="328"/>
    </row>
    <row r="122" spans="2:30">
      <c r="B122" s="383" t="s">
        <v>129</v>
      </c>
      <c r="C122" s="399" t="s">
        <v>3</v>
      </c>
      <c r="D122" s="375" t="s">
        <v>286</v>
      </c>
      <c r="E122" s="385" t="s">
        <v>226</v>
      </c>
      <c r="F122" s="376" t="s">
        <v>227</v>
      </c>
      <c r="G122" s="385" t="s">
        <v>228</v>
      </c>
      <c r="H122" s="385" t="s">
        <v>328</v>
      </c>
      <c r="Z122" s="289"/>
      <c r="AD122" s="328"/>
    </row>
    <row r="123" spans="2:30">
      <c r="B123" s="386"/>
      <c r="C123" s="365"/>
      <c r="D123" s="366"/>
      <c r="E123" s="348"/>
      <c r="F123" s="367"/>
      <c r="G123" s="348"/>
      <c r="H123" s="348" t="s">
        <v>329</v>
      </c>
      <c r="K123" s="289"/>
      <c r="Z123" s="289"/>
      <c r="AD123" s="328"/>
    </row>
    <row r="124" spans="2:30">
      <c r="B124" s="297"/>
      <c r="C124" s="617" t="s">
        <v>287</v>
      </c>
      <c r="D124" s="288" t="s">
        <v>288</v>
      </c>
      <c r="E124" s="291">
        <f>+ROUND('Resolución 180-2023-OS_CD'!E113*Factores!$B$20,2)</f>
        <v>9.2799999999999994</v>
      </c>
      <c r="F124" s="291"/>
      <c r="G124" s="291">
        <f>+ROUND('Resolución 180-2023-OS_CD'!F113*Factores!$B$20,2)</f>
        <v>8.4700000000000006</v>
      </c>
      <c r="H124" s="703">
        <f>+ROUND('Resolución 180-2023-OS_CD'!G113*Factores!$B$20,2)</f>
        <v>14.25</v>
      </c>
      <c r="K124" s="296">
        <v>5.85</v>
      </c>
      <c r="L124" s="296">
        <v>5.74</v>
      </c>
      <c r="M124" s="296">
        <v>5.92</v>
      </c>
      <c r="N124" s="296">
        <v>9.75</v>
      </c>
      <c r="Q124" s="273">
        <f t="shared" ref="Q124:T131" si="12">+IF(K124=E124,0,1)</f>
        <v>1</v>
      </c>
      <c r="R124" s="273">
        <f t="shared" si="12"/>
        <v>1</v>
      </c>
      <c r="S124" s="273">
        <f t="shared" si="12"/>
        <v>1</v>
      </c>
      <c r="T124" s="273">
        <f t="shared" si="12"/>
        <v>1</v>
      </c>
      <c r="Z124" s="296"/>
      <c r="AD124" s="328"/>
    </row>
    <row r="125" spans="2:30">
      <c r="B125" s="297"/>
      <c r="C125" s="612"/>
      <c r="D125" s="309" t="s">
        <v>289</v>
      </c>
      <c r="E125" s="291">
        <f>+ROUND('Resolución 180-2023-OS_CD'!E114*Factores!$B$20,2)</f>
        <v>11.88</v>
      </c>
      <c r="F125" s="291"/>
      <c r="G125" s="291">
        <f>+ROUND('Resolución 180-2023-OS_CD'!F114*Factores!$B$20,2)</f>
        <v>10.92</v>
      </c>
      <c r="H125" s="703">
        <f>+ROUND('Resolución 180-2023-OS_CD'!G114*Factores!$B$20,2)</f>
        <v>17.829999999999998</v>
      </c>
      <c r="K125" s="296">
        <v>8.57</v>
      </c>
      <c r="L125" s="296">
        <v>8.1999999999999993</v>
      </c>
      <c r="M125" s="296">
        <v>8.66</v>
      </c>
      <c r="N125" s="296">
        <v>13.71</v>
      </c>
      <c r="Q125" s="273">
        <f t="shared" si="12"/>
        <v>1</v>
      </c>
      <c r="R125" s="273">
        <f t="shared" si="12"/>
        <v>1</v>
      </c>
      <c r="S125" s="273">
        <f t="shared" si="12"/>
        <v>1</v>
      </c>
      <c r="T125" s="273">
        <f t="shared" si="12"/>
        <v>1</v>
      </c>
      <c r="Z125" s="296"/>
      <c r="AD125" s="328"/>
    </row>
    <row r="126" spans="2:30">
      <c r="B126" s="300" t="s">
        <v>324</v>
      </c>
      <c r="C126" s="612"/>
      <c r="D126" s="309" t="s">
        <v>291</v>
      </c>
      <c r="E126" s="291">
        <f>+ROUND('Resolución 180-2023-OS_CD'!E115*Factores!$B$20,2)</f>
        <v>12.08</v>
      </c>
      <c r="F126" s="291"/>
      <c r="G126" s="291">
        <f>+ROUND('Resolución 180-2023-OS_CD'!F115*Factores!$B$20,2)</f>
        <v>11.11</v>
      </c>
      <c r="H126" s="703">
        <f>+ROUND('Resolución 180-2023-OS_CD'!G115*Factores!$B$20,2)</f>
        <v>18.03</v>
      </c>
      <c r="K126" s="296">
        <v>8.66</v>
      </c>
      <c r="L126" s="296">
        <v>8.27</v>
      </c>
      <c r="M126" s="296">
        <v>8.75</v>
      </c>
      <c r="N126" s="296">
        <v>13.77</v>
      </c>
      <c r="Q126" s="273">
        <f t="shared" si="12"/>
        <v>1</v>
      </c>
      <c r="R126" s="273">
        <f t="shared" si="12"/>
        <v>1</v>
      </c>
      <c r="S126" s="273">
        <f t="shared" si="12"/>
        <v>1</v>
      </c>
      <c r="T126" s="273">
        <f t="shared" si="12"/>
        <v>1</v>
      </c>
      <c r="Z126" s="296"/>
      <c r="AD126" s="328"/>
    </row>
    <row r="127" spans="2:30">
      <c r="B127" s="300" t="s">
        <v>325</v>
      </c>
      <c r="C127" s="612"/>
      <c r="D127" s="309" t="s">
        <v>293</v>
      </c>
      <c r="E127" s="291">
        <f>+ROUND('Resolución 180-2023-OS_CD'!E116*Factores!$B$20,2)</f>
        <v>28.25</v>
      </c>
      <c r="F127" s="291"/>
      <c r="G127" s="291">
        <f>+ROUND('Resolución 180-2023-OS_CD'!F116*Factores!$B$20,2)</f>
        <v>28.03</v>
      </c>
      <c r="H127" s="703">
        <f>+ROUND('Resolución 180-2023-OS_CD'!G116*Factores!$B$20,2)</f>
        <v>29.61</v>
      </c>
      <c r="K127" s="296">
        <v>21.9</v>
      </c>
      <c r="L127" s="296">
        <v>23.55</v>
      </c>
      <c r="M127" s="296">
        <v>21.92</v>
      </c>
      <c r="N127" s="296">
        <v>23.34</v>
      </c>
      <c r="Q127" s="273">
        <f t="shared" si="12"/>
        <v>1</v>
      </c>
      <c r="R127" s="273">
        <f t="shared" si="12"/>
        <v>1</v>
      </c>
      <c r="S127" s="273">
        <f t="shared" si="12"/>
        <v>1</v>
      </c>
      <c r="T127" s="273">
        <f t="shared" si="12"/>
        <v>1</v>
      </c>
      <c r="Z127" s="296"/>
      <c r="AD127" s="328"/>
    </row>
    <row r="128" spans="2:30">
      <c r="B128" s="300" t="s">
        <v>326</v>
      </c>
      <c r="C128" s="623" t="s">
        <v>295</v>
      </c>
      <c r="D128" s="309" t="s">
        <v>288</v>
      </c>
      <c r="E128" s="291">
        <f>+ROUND('Resolución 180-2023-OS_CD'!E117*Factores!$B$20,2)</f>
        <v>13.45</v>
      </c>
      <c r="F128" s="291"/>
      <c r="G128" s="291">
        <f>+ROUND('Resolución 180-2023-OS_CD'!F117*Factores!$B$20,2)</f>
        <v>12.47</v>
      </c>
      <c r="H128" s="703">
        <f>+ROUND('Resolución 180-2023-OS_CD'!G117*Factores!$B$20,2)</f>
        <v>19.440000000000001</v>
      </c>
      <c r="K128" s="296">
        <v>7.8</v>
      </c>
      <c r="L128" s="296">
        <v>7.75</v>
      </c>
      <c r="M128" s="296">
        <v>7.88</v>
      </c>
      <c r="N128" s="296">
        <v>12.44</v>
      </c>
      <c r="Q128" s="273">
        <f t="shared" si="12"/>
        <v>1</v>
      </c>
      <c r="R128" s="273">
        <f t="shared" si="12"/>
        <v>1</v>
      </c>
      <c r="S128" s="273">
        <f t="shared" si="12"/>
        <v>1</v>
      </c>
      <c r="T128" s="273">
        <f t="shared" si="12"/>
        <v>1</v>
      </c>
      <c r="Z128" s="296"/>
      <c r="AD128" s="328"/>
    </row>
    <row r="129" spans="2:30">
      <c r="B129" s="305"/>
      <c r="C129" s="278"/>
      <c r="D129" s="309" t="s">
        <v>289</v>
      </c>
      <c r="E129" s="291">
        <f>+ROUND('Resolución 180-2023-OS_CD'!E118*Factores!$B$20,2)</f>
        <v>15.64</v>
      </c>
      <c r="F129" s="291"/>
      <c r="G129" s="291">
        <f>+ROUND('Resolución 180-2023-OS_CD'!F118*Factores!$B$20,2)</f>
        <v>14.44</v>
      </c>
      <c r="H129" s="703">
        <f>+ROUND('Resolución 180-2023-OS_CD'!G118*Factores!$B$20,2)</f>
        <v>23.07</v>
      </c>
      <c r="K129" s="296">
        <v>9.92</v>
      </c>
      <c r="L129" s="296">
        <v>9.5299999999999994</v>
      </c>
      <c r="M129" s="296">
        <v>10.02</v>
      </c>
      <c r="N129" s="296">
        <v>15.81</v>
      </c>
      <c r="Q129" s="273">
        <f t="shared" si="12"/>
        <v>1</v>
      </c>
      <c r="R129" s="273">
        <f t="shared" si="12"/>
        <v>1</v>
      </c>
      <c r="S129" s="273">
        <f t="shared" si="12"/>
        <v>1</v>
      </c>
      <c r="T129" s="273">
        <f t="shared" si="12"/>
        <v>1</v>
      </c>
      <c r="Z129" s="296"/>
      <c r="AD129" s="328"/>
    </row>
    <row r="130" spans="2:30">
      <c r="B130" s="305"/>
      <c r="C130" s="278"/>
      <c r="D130" s="309" t="s">
        <v>291</v>
      </c>
      <c r="E130" s="291">
        <f>+ROUND('Resolución 180-2023-OS_CD'!E119*Factores!$B$20,2)</f>
        <v>16.989999999999998</v>
      </c>
      <c r="F130" s="291"/>
      <c r="G130" s="291">
        <f>+ROUND('Resolución 180-2023-OS_CD'!F119*Factores!$B$20,2)</f>
        <v>15.76</v>
      </c>
      <c r="H130" s="703">
        <f>+ROUND('Resolución 180-2023-OS_CD'!G119*Factores!$B$20,2)</f>
        <v>24.62</v>
      </c>
      <c r="K130" s="296">
        <v>10.73</v>
      </c>
      <c r="L130" s="296">
        <v>10.37</v>
      </c>
      <c r="M130" s="296">
        <v>10.83</v>
      </c>
      <c r="N130" s="296">
        <v>16.48</v>
      </c>
      <c r="Q130" s="273">
        <f t="shared" si="12"/>
        <v>1</v>
      </c>
      <c r="R130" s="273">
        <f t="shared" si="12"/>
        <v>1</v>
      </c>
      <c r="S130" s="273">
        <f t="shared" si="12"/>
        <v>1</v>
      </c>
      <c r="T130" s="273">
        <f t="shared" si="12"/>
        <v>1</v>
      </c>
      <c r="Z130" s="296"/>
      <c r="AD130" s="328"/>
    </row>
    <row r="131" spans="2:30">
      <c r="B131" s="307"/>
      <c r="C131" s="282"/>
      <c r="D131" s="286" t="s">
        <v>293</v>
      </c>
      <c r="E131" s="291">
        <f>+ROUND('Resolución 180-2023-OS_CD'!E120*Factores!$B$20,2)</f>
        <v>36.450000000000003</v>
      </c>
      <c r="F131" s="291"/>
      <c r="G131" s="291">
        <f>+ROUND('Resolución 180-2023-OS_CD'!F120*Factores!$B$20,2)</f>
        <v>36.32</v>
      </c>
      <c r="H131" s="703">
        <f>+ROUND('Resolución 180-2023-OS_CD'!G120*Factores!$B$20,2)</f>
        <v>37.24</v>
      </c>
      <c r="K131" s="296">
        <v>25.15</v>
      </c>
      <c r="L131" s="296">
        <v>26.87</v>
      </c>
      <c r="M131" s="296">
        <v>25.17</v>
      </c>
      <c r="N131" s="296">
        <v>26.06</v>
      </c>
      <c r="Q131" s="273">
        <f t="shared" si="12"/>
        <v>1</v>
      </c>
      <c r="R131" s="273">
        <f t="shared" si="12"/>
        <v>1</v>
      </c>
      <c r="S131" s="273">
        <f t="shared" si="12"/>
        <v>1</v>
      </c>
      <c r="T131" s="273">
        <f t="shared" si="12"/>
        <v>1</v>
      </c>
      <c r="U131" s="328">
        <f>+SUM(Q124:T131)</f>
        <v>32</v>
      </c>
      <c r="Z131" s="681" t="s">
        <v>395</v>
      </c>
      <c r="AB131" s="774" t="s">
        <v>395</v>
      </c>
      <c r="AC131" s="774" t="s">
        <v>395</v>
      </c>
      <c r="AD131" s="328"/>
    </row>
    <row r="132" spans="2:30">
      <c r="B132" s="607"/>
      <c r="C132" s="274"/>
      <c r="D132" s="274"/>
      <c r="E132" s="296"/>
      <c r="F132" s="296"/>
      <c r="G132" s="296"/>
      <c r="H132" s="296"/>
      <c r="I132" s="296"/>
      <c r="K132" s="296"/>
      <c r="L132" s="296"/>
      <c r="M132" s="296"/>
      <c r="N132" s="296"/>
      <c r="U132" s="328"/>
      <c r="Z132" s="299">
        <f>+SUM(E124:H131)</f>
        <v>465.63</v>
      </c>
      <c r="AB132" s="774">
        <v>421.74999999999994</v>
      </c>
      <c r="AC132" s="774">
        <v>421.74999999999994</v>
      </c>
      <c r="AD132" s="328">
        <f t="shared" si="9"/>
        <v>0</v>
      </c>
    </row>
    <row r="133" spans="2:30">
      <c r="B133" s="607"/>
      <c r="C133" s="274"/>
      <c r="D133" s="274"/>
      <c r="E133" s="296"/>
      <c r="F133" s="296"/>
      <c r="G133" s="296"/>
      <c r="H133" s="296"/>
      <c r="I133" s="296"/>
      <c r="K133" s="296"/>
      <c r="L133" s="296"/>
      <c r="M133" s="296"/>
      <c r="N133" s="296"/>
      <c r="U133" s="328"/>
      <c r="AD133" s="328"/>
    </row>
    <row r="134" spans="2:30">
      <c r="B134" s="400" t="s">
        <v>49</v>
      </c>
      <c r="C134" s="358"/>
      <c r="D134" s="358"/>
      <c r="E134" s="401"/>
      <c r="F134" s="402" t="s">
        <v>285</v>
      </c>
      <c r="G134" s="359"/>
      <c r="H134" s="359"/>
      <c r="I134" s="360"/>
      <c r="J134" s="360"/>
      <c r="Z134" s="403"/>
      <c r="AD134" s="328"/>
    </row>
    <row r="135" spans="2:30">
      <c r="B135" s="397"/>
      <c r="C135" s="372"/>
      <c r="D135" s="397"/>
      <c r="E135" s="636"/>
      <c r="F135" s="635"/>
      <c r="G135" s="373" t="s">
        <v>298</v>
      </c>
      <c r="H135" s="635"/>
      <c r="I135" s="708" t="s">
        <v>316</v>
      </c>
      <c r="J135" s="709" t="s">
        <v>299</v>
      </c>
      <c r="Z135" s="403"/>
      <c r="AD135" s="328"/>
    </row>
    <row r="136" spans="2:30">
      <c r="B136" s="399" t="s">
        <v>129</v>
      </c>
      <c r="C136" s="375" t="s">
        <v>3</v>
      </c>
      <c r="D136" s="399" t="s">
        <v>286</v>
      </c>
      <c r="E136" s="376" t="s">
        <v>300</v>
      </c>
      <c r="F136" s="385" t="s">
        <v>301</v>
      </c>
      <c r="G136" s="376" t="s">
        <v>302</v>
      </c>
      <c r="H136" s="385" t="s">
        <v>303</v>
      </c>
      <c r="I136" s="704" t="s">
        <v>330</v>
      </c>
      <c r="J136" s="705" t="s">
        <v>305</v>
      </c>
      <c r="Z136" s="403"/>
      <c r="AD136" s="328"/>
    </row>
    <row r="137" spans="2:30">
      <c r="B137" s="365"/>
      <c r="C137" s="366"/>
      <c r="D137" s="404"/>
      <c r="E137" s="367"/>
      <c r="F137" s="348"/>
      <c r="G137" s="367"/>
      <c r="H137" s="348"/>
      <c r="I137" s="706" t="s">
        <v>331</v>
      </c>
      <c r="J137" s="707"/>
      <c r="Z137" s="403"/>
      <c r="AD137" s="328"/>
    </row>
    <row r="138" spans="2:30">
      <c r="B138" s="310"/>
      <c r="C138" s="617" t="s">
        <v>306</v>
      </c>
      <c r="D138" s="288" t="s">
        <v>307</v>
      </c>
      <c r="E138" s="291" t="s">
        <v>308</v>
      </c>
      <c r="F138" s="291">
        <f>+ROUND('Resolución 180-2023-OS_CD'!F126*Factores!$B$20,2)</f>
        <v>74.319999999999993</v>
      </c>
      <c r="G138" s="291">
        <f>+ROUND('Resolución 180-2023-OS_CD'!G126*Factores!$B$20,2)</f>
        <v>68.819999999999993</v>
      </c>
      <c r="H138" s="291">
        <f>+ROUND('Resolución 180-2023-OS_CD'!H126*Factores!$B$20,2)</f>
        <v>73.66</v>
      </c>
      <c r="I138" s="136">
        <f>+ROUND('Resolución 180-2023-OS_CD'!I126*Factores!$B$20,2)</f>
        <v>76.11</v>
      </c>
      <c r="J138" s="136">
        <f>+ROUND('Resolución 180-2023-OS_CD'!J126*Factores!$B$20,2)</f>
        <v>74.319999999999993</v>
      </c>
      <c r="K138" s="299">
        <v>45.97</v>
      </c>
      <c r="L138" s="299">
        <v>42.98</v>
      </c>
      <c r="M138" s="299">
        <v>45.37</v>
      </c>
      <c r="N138" s="299">
        <v>45.73</v>
      </c>
      <c r="O138" s="299">
        <v>44.72</v>
      </c>
      <c r="Q138" s="299">
        <f t="shared" ref="Q138:U144" si="13">+IF(K138=F138,0,1)</f>
        <v>1</v>
      </c>
      <c r="R138" s="299">
        <f t="shared" si="13"/>
        <v>1</v>
      </c>
      <c r="S138" s="299">
        <f t="shared" si="13"/>
        <v>1</v>
      </c>
      <c r="T138" s="299">
        <f t="shared" si="13"/>
        <v>1</v>
      </c>
      <c r="U138" s="299">
        <f t="shared" si="13"/>
        <v>1</v>
      </c>
      <c r="AD138" s="328"/>
    </row>
    <row r="139" spans="2:30">
      <c r="B139" s="300" t="s">
        <v>324</v>
      </c>
      <c r="C139" s="612"/>
      <c r="D139" s="309" t="s">
        <v>309</v>
      </c>
      <c r="E139" s="311" t="s">
        <v>308</v>
      </c>
      <c r="F139" s="291">
        <f>+ROUND('Resolución 180-2023-OS_CD'!F127*Factores!$B$20,2)</f>
        <v>67.819999999999993</v>
      </c>
      <c r="G139" s="291">
        <f>+ROUND('Resolución 180-2023-OS_CD'!G127*Factores!$B$20,2)</f>
        <v>68.59</v>
      </c>
      <c r="H139" s="291">
        <f>+ROUND('Resolución 180-2023-OS_CD'!H127*Factores!$B$20,2)</f>
        <v>67.47</v>
      </c>
      <c r="I139" s="136">
        <f>+ROUND('Resolución 180-2023-OS_CD'!I127*Factores!$B$20,2)</f>
        <v>69.900000000000006</v>
      </c>
      <c r="J139" s="136">
        <f>+ROUND('Resolución 180-2023-OS_CD'!J127*Factores!$B$20,2)</f>
        <v>68.489999999999995</v>
      </c>
      <c r="K139" s="299">
        <v>43.22</v>
      </c>
      <c r="L139" s="299">
        <v>43.22</v>
      </c>
      <c r="M139" s="299">
        <v>45.58</v>
      </c>
      <c r="N139" s="299">
        <v>43.52</v>
      </c>
      <c r="O139" s="299">
        <v>45.76</v>
      </c>
      <c r="Q139" s="299">
        <f t="shared" si="13"/>
        <v>1</v>
      </c>
      <c r="R139" s="299">
        <f t="shared" si="13"/>
        <v>1</v>
      </c>
      <c r="S139" s="299">
        <f t="shared" si="13"/>
        <v>1</v>
      </c>
      <c r="T139" s="299">
        <f t="shared" si="13"/>
        <v>1</v>
      </c>
      <c r="U139" s="299">
        <f t="shared" si="13"/>
        <v>1</v>
      </c>
      <c r="AD139" s="328"/>
    </row>
    <row r="140" spans="2:30">
      <c r="B140" s="300" t="s">
        <v>325</v>
      </c>
      <c r="C140" s="612"/>
      <c r="D140" s="309" t="s">
        <v>310</v>
      </c>
      <c r="E140" s="311" t="s">
        <v>308</v>
      </c>
      <c r="F140" s="291">
        <f>+ROUND('Resolución 180-2023-OS_CD'!F128*Factores!$B$20,2)</f>
        <v>67.819999999999993</v>
      </c>
      <c r="G140" s="291">
        <f>+ROUND('Resolución 180-2023-OS_CD'!G128*Factores!$B$20,2)</f>
        <v>68.59</v>
      </c>
      <c r="H140" s="291">
        <f>+ROUND('Resolución 180-2023-OS_CD'!H128*Factores!$B$20,2)</f>
        <v>67.47</v>
      </c>
      <c r="I140" s="136">
        <f>+ROUND('Resolución 180-2023-OS_CD'!I128*Factores!$B$20,2)</f>
        <v>69.900000000000006</v>
      </c>
      <c r="J140" s="136">
        <f>+ROUND('Resolución 180-2023-OS_CD'!J128*Factores!$B$20,2)</f>
        <v>68.489999999999995</v>
      </c>
      <c r="K140" s="299">
        <v>43.22</v>
      </c>
      <c r="L140" s="299">
        <v>43.22</v>
      </c>
      <c r="M140" s="299">
        <v>45.58</v>
      </c>
      <c r="N140" s="299">
        <v>43.52</v>
      </c>
      <c r="O140" s="299">
        <v>45.76</v>
      </c>
      <c r="Q140" s="299">
        <f t="shared" si="13"/>
        <v>1</v>
      </c>
      <c r="R140" s="299">
        <f t="shared" si="13"/>
        <v>1</v>
      </c>
      <c r="S140" s="299">
        <f t="shared" si="13"/>
        <v>1</v>
      </c>
      <c r="T140" s="299">
        <f t="shared" si="13"/>
        <v>1</v>
      </c>
      <c r="U140" s="299">
        <f t="shared" si="13"/>
        <v>1</v>
      </c>
      <c r="AD140" s="328"/>
    </row>
    <row r="141" spans="2:30">
      <c r="B141" s="300" t="s">
        <v>326</v>
      </c>
      <c r="C141" s="615" t="s">
        <v>311</v>
      </c>
      <c r="D141" s="309" t="s">
        <v>312</v>
      </c>
      <c r="E141" s="311" t="s">
        <v>308</v>
      </c>
      <c r="F141" s="291">
        <f>+ROUND('Resolución 180-2023-OS_CD'!F129*Factores!$B$20,2)</f>
        <v>118.67</v>
      </c>
      <c r="G141" s="291">
        <f>+ROUND('Resolución 180-2023-OS_CD'!G129*Factores!$B$20,2)</f>
        <v>119.18</v>
      </c>
      <c r="H141" s="291">
        <f>+ROUND('Resolución 180-2023-OS_CD'!H129*Factores!$B$20,2)</f>
        <v>111.68</v>
      </c>
      <c r="I141" s="136">
        <f>+ROUND('Resolución 180-2023-OS_CD'!I129*Factores!$B$20,2)</f>
        <v>120.98</v>
      </c>
      <c r="J141" s="136">
        <f>+ROUND('Resolución 180-2023-OS_CD'!J129*Factores!$B$20,2)</f>
        <v>112.94</v>
      </c>
      <c r="K141" s="299">
        <v>74.989999999999995</v>
      </c>
      <c r="L141" s="299">
        <v>74.989999999999995</v>
      </c>
      <c r="M141" s="299">
        <v>79.69</v>
      </c>
      <c r="N141" s="299">
        <v>74.13</v>
      </c>
      <c r="O141" s="299">
        <v>78.67</v>
      </c>
      <c r="Q141" s="299">
        <f t="shared" si="13"/>
        <v>1</v>
      </c>
      <c r="R141" s="299">
        <f t="shared" si="13"/>
        <v>1</v>
      </c>
      <c r="S141" s="299">
        <f t="shared" si="13"/>
        <v>1</v>
      </c>
      <c r="T141" s="299">
        <f t="shared" si="13"/>
        <v>1</v>
      </c>
      <c r="U141" s="299">
        <f t="shared" si="13"/>
        <v>1</v>
      </c>
      <c r="AD141" s="328"/>
    </row>
    <row r="142" spans="2:30">
      <c r="B142" s="312"/>
      <c r="C142" s="278"/>
      <c r="D142" s="309" t="s">
        <v>313</v>
      </c>
      <c r="E142" s="311" t="s">
        <v>308</v>
      </c>
      <c r="F142" s="291">
        <f>+ROUND('Resolución 180-2023-OS_CD'!F130*Factores!$B$20,2)</f>
        <v>87.68</v>
      </c>
      <c r="G142" s="291">
        <f>+ROUND('Resolución 180-2023-OS_CD'!G130*Factores!$B$20,2)</f>
        <v>88.09</v>
      </c>
      <c r="H142" s="291">
        <f>+ROUND('Resolución 180-2023-OS_CD'!H130*Factores!$B$20,2)</f>
        <v>94.49</v>
      </c>
      <c r="I142" s="136">
        <f>+ROUND('Resolución 180-2023-OS_CD'!I130*Factores!$B$20,2)</f>
        <v>88.57</v>
      </c>
      <c r="J142" s="136">
        <f>+ROUND('Resolución 180-2023-OS_CD'!J130*Factores!$B$20,2)</f>
        <v>94.71</v>
      </c>
      <c r="K142" s="299">
        <v>55.77</v>
      </c>
      <c r="L142" s="299">
        <v>55.77</v>
      </c>
      <c r="M142" s="299">
        <v>59.54</v>
      </c>
      <c r="N142" s="299">
        <v>54.55</v>
      </c>
      <c r="O142" s="299">
        <v>58.17</v>
      </c>
      <c r="Q142" s="299">
        <f t="shared" si="13"/>
        <v>1</v>
      </c>
      <c r="R142" s="299">
        <f t="shared" si="13"/>
        <v>1</v>
      </c>
      <c r="S142" s="299">
        <f t="shared" si="13"/>
        <v>1</v>
      </c>
      <c r="T142" s="299">
        <f t="shared" si="13"/>
        <v>1</v>
      </c>
      <c r="U142" s="299">
        <f t="shared" si="13"/>
        <v>1</v>
      </c>
      <c r="AD142" s="328"/>
    </row>
    <row r="143" spans="2:30">
      <c r="B143" s="295"/>
      <c r="C143" s="282"/>
      <c r="D143" s="313" t="s">
        <v>314</v>
      </c>
      <c r="E143" s="311" t="s">
        <v>308</v>
      </c>
      <c r="F143" s="291">
        <f>+ROUND('Resolución 180-2023-OS_CD'!F131*Factores!$B$20,2)</f>
        <v>87.68</v>
      </c>
      <c r="G143" s="291">
        <f>+ROUND('Resolución 180-2023-OS_CD'!G131*Factores!$B$20,2)</f>
        <v>88.09</v>
      </c>
      <c r="H143" s="291">
        <f>+ROUND('Resolución 180-2023-OS_CD'!H131*Factores!$B$20,2)</f>
        <v>94.49</v>
      </c>
      <c r="I143" s="136">
        <f>+ROUND('Resolución 180-2023-OS_CD'!I131*Factores!$B$20,2)</f>
        <v>88.57</v>
      </c>
      <c r="J143" s="136">
        <f>+ROUND('Resolución 180-2023-OS_CD'!J131*Factores!$B$20,2)</f>
        <v>94.71</v>
      </c>
      <c r="K143" s="299">
        <v>55.77</v>
      </c>
      <c r="L143" s="299">
        <v>55.77</v>
      </c>
      <c r="M143" s="299">
        <v>59.54</v>
      </c>
      <c r="N143" s="299">
        <v>54.55</v>
      </c>
      <c r="O143" s="299">
        <v>58.17</v>
      </c>
      <c r="Q143" s="299">
        <f t="shared" si="13"/>
        <v>1</v>
      </c>
      <c r="R143" s="299">
        <f t="shared" si="13"/>
        <v>1</v>
      </c>
      <c r="S143" s="299">
        <f t="shared" si="13"/>
        <v>1</v>
      </c>
      <c r="T143" s="299">
        <f t="shared" si="13"/>
        <v>1</v>
      </c>
      <c r="U143" s="299">
        <f t="shared" si="13"/>
        <v>1</v>
      </c>
      <c r="Z143" s="681" t="s">
        <v>395</v>
      </c>
      <c r="AB143" s="774" t="s">
        <v>395</v>
      </c>
      <c r="AC143" s="774" t="s">
        <v>395</v>
      </c>
      <c r="AD143" s="328"/>
    </row>
    <row r="144" spans="2:30">
      <c r="Q144" s="299">
        <f t="shared" si="13"/>
        <v>0</v>
      </c>
      <c r="R144" s="299">
        <f t="shared" si="13"/>
        <v>0</v>
      </c>
      <c r="S144" s="299">
        <f t="shared" si="13"/>
        <v>0</v>
      </c>
      <c r="T144" s="299">
        <f t="shared" si="13"/>
        <v>0</v>
      </c>
      <c r="U144" s="299">
        <f t="shared" si="13"/>
        <v>0</v>
      </c>
      <c r="V144" s="328">
        <f>+SUM(Q138:U144)</f>
        <v>30</v>
      </c>
      <c r="Z144" s="299">
        <f>+SUM(F138:J143)</f>
        <v>2542.3000000000002</v>
      </c>
      <c r="AB144" s="774">
        <v>2283.2499999999995</v>
      </c>
      <c r="AC144" s="774">
        <v>2282.9500000000003</v>
      </c>
      <c r="AD144" s="328">
        <f t="shared" si="9"/>
        <v>-0.2999999999992724</v>
      </c>
    </row>
    <row r="145" spans="2:30">
      <c r="Q145" s="299"/>
      <c r="R145" s="299"/>
      <c r="S145" s="299"/>
      <c r="T145" s="299"/>
      <c r="U145" s="299"/>
      <c r="V145" s="328"/>
      <c r="AD145" s="328"/>
    </row>
    <row r="146" spans="2:30">
      <c r="B146" s="400" t="s">
        <v>49</v>
      </c>
      <c r="C146" s="405"/>
      <c r="D146" s="405"/>
      <c r="E146" s="406"/>
      <c r="F146" s="407" t="s">
        <v>285</v>
      </c>
      <c r="G146" s="408"/>
      <c r="H146" s="408"/>
      <c r="I146" s="409"/>
      <c r="J146" s="409"/>
      <c r="Q146" s="299"/>
      <c r="R146" s="299"/>
      <c r="S146" s="299"/>
      <c r="T146" s="299"/>
      <c r="U146" s="299"/>
      <c r="AD146" s="328"/>
    </row>
    <row r="147" spans="2:30">
      <c r="B147" s="410"/>
      <c r="C147" s="411"/>
      <c r="D147" s="410"/>
      <c r="E147" s="637"/>
      <c r="F147" s="638"/>
      <c r="G147" s="412" t="s">
        <v>298</v>
      </c>
      <c r="H147" s="638"/>
      <c r="I147" s="710" t="s">
        <v>298</v>
      </c>
      <c r="J147" s="711" t="s">
        <v>299</v>
      </c>
      <c r="Q147" s="299"/>
      <c r="R147" s="299"/>
      <c r="S147" s="299"/>
      <c r="T147" s="299"/>
      <c r="U147" s="299"/>
      <c r="AD147" s="328"/>
    </row>
    <row r="148" spans="2:30">
      <c r="B148" s="399" t="s">
        <v>129</v>
      </c>
      <c r="C148" s="375" t="s">
        <v>3</v>
      </c>
      <c r="D148" s="399" t="s">
        <v>286</v>
      </c>
      <c r="E148" s="376" t="s">
        <v>300</v>
      </c>
      <c r="F148" s="385" t="s">
        <v>301</v>
      </c>
      <c r="G148" s="376" t="s">
        <v>302</v>
      </c>
      <c r="H148" s="385" t="s">
        <v>303</v>
      </c>
      <c r="I148" s="704" t="s">
        <v>304</v>
      </c>
      <c r="J148" s="705" t="s">
        <v>305</v>
      </c>
      <c r="Q148" s="299"/>
      <c r="R148" s="299"/>
      <c r="S148" s="299"/>
      <c r="T148" s="299"/>
      <c r="U148" s="299"/>
      <c r="AD148" s="328"/>
    </row>
    <row r="149" spans="2:30">
      <c r="B149" s="365"/>
      <c r="C149" s="366"/>
      <c r="D149" s="365"/>
      <c r="E149" s="367"/>
      <c r="F149" s="348"/>
      <c r="G149" s="367"/>
      <c r="H149" s="348"/>
      <c r="I149" s="706" t="s">
        <v>305</v>
      </c>
      <c r="J149" s="707"/>
      <c r="Q149" s="299"/>
      <c r="R149" s="299"/>
      <c r="S149" s="299"/>
      <c r="T149" s="299"/>
      <c r="U149" s="299"/>
      <c r="AD149" s="328"/>
    </row>
    <row r="150" spans="2:30">
      <c r="B150" s="310"/>
      <c r="C150" s="619" t="s">
        <v>287</v>
      </c>
      <c r="D150" s="298" t="s">
        <v>318</v>
      </c>
      <c r="E150" s="291" t="s">
        <v>308</v>
      </c>
      <c r="F150" s="291">
        <f>+ROUND('Resolución 180-2023-OS_CD'!F137*Factores!$B$20,2)</f>
        <v>32.21</v>
      </c>
      <c r="G150" s="291">
        <f>+ROUND('Resolución 180-2023-OS_CD'!G137*Factores!$B$20,2)</f>
        <v>31.4</v>
      </c>
      <c r="H150" s="291">
        <f>+ROUND('Resolución 180-2023-OS_CD'!H137*Factores!$B$20,2)</f>
        <v>35.56</v>
      </c>
      <c r="I150" s="136">
        <f>+ROUND('Resolución 180-2023-OS_CD'!I137*Factores!$B$20,2)</f>
        <v>34.19</v>
      </c>
      <c r="J150" s="136">
        <f>+ROUND('Resolución 180-2023-OS_CD'!J137*Factores!$B$20,2)</f>
        <v>36.200000000000003</v>
      </c>
      <c r="K150" s="299">
        <v>32.28</v>
      </c>
      <c r="L150" s="299">
        <v>29.71</v>
      </c>
      <c r="M150" s="299">
        <v>34.19</v>
      </c>
      <c r="N150" s="299">
        <v>32.4</v>
      </c>
      <c r="O150" s="299">
        <v>34.22</v>
      </c>
      <c r="Q150" s="299">
        <f t="shared" ref="Q150:U155" si="14">+IF(K150=F150,0,1)</f>
        <v>1</v>
      </c>
      <c r="R150" s="299">
        <f t="shared" si="14"/>
        <v>1</v>
      </c>
      <c r="S150" s="299">
        <f t="shared" si="14"/>
        <v>1</v>
      </c>
      <c r="T150" s="299">
        <f t="shared" si="14"/>
        <v>1</v>
      </c>
      <c r="U150" s="299">
        <f t="shared" si="14"/>
        <v>1</v>
      </c>
      <c r="AD150" s="328"/>
    </row>
    <row r="151" spans="2:30">
      <c r="B151" s="300" t="s">
        <v>324</v>
      </c>
      <c r="C151" s="624" t="s">
        <v>295</v>
      </c>
      <c r="D151" s="314" t="s">
        <v>318</v>
      </c>
      <c r="E151" s="315" t="s">
        <v>308</v>
      </c>
      <c r="F151" s="291">
        <f>+ROUND('Resolución 180-2023-OS_CD'!F138*Factores!$B$20,2)</f>
        <v>33.44</v>
      </c>
      <c r="G151" s="291">
        <f>+ROUND('Resolución 180-2023-OS_CD'!G138*Factores!$B$20,2)</f>
        <v>34.6</v>
      </c>
      <c r="H151" s="291">
        <f>+ROUND('Resolución 180-2023-OS_CD'!H138*Factores!$B$20,2)</f>
        <v>37.53</v>
      </c>
      <c r="I151" s="136">
        <f>+ROUND('Resolución 180-2023-OS_CD'!I138*Factores!$B$20,2)</f>
        <v>36.380000000000003</v>
      </c>
      <c r="J151" s="136">
        <f>+ROUND('Resolución 180-2023-OS_CD'!J138*Factores!$B$20,2)</f>
        <v>37.869999999999997</v>
      </c>
      <c r="K151" s="299">
        <v>28.01</v>
      </c>
      <c r="L151" s="299">
        <v>28.52</v>
      </c>
      <c r="M151" s="299">
        <v>31.44</v>
      </c>
      <c r="N151" s="299">
        <v>29.35</v>
      </c>
      <c r="O151" s="299">
        <v>30.85</v>
      </c>
      <c r="Q151" s="299">
        <f t="shared" si="14"/>
        <v>1</v>
      </c>
      <c r="R151" s="299">
        <f t="shared" si="14"/>
        <v>1</v>
      </c>
      <c r="S151" s="299">
        <f t="shared" si="14"/>
        <v>1</v>
      </c>
      <c r="T151" s="299">
        <f t="shared" si="14"/>
        <v>1</v>
      </c>
      <c r="U151" s="299">
        <f t="shared" si="14"/>
        <v>1</v>
      </c>
      <c r="AD151" s="328"/>
    </row>
    <row r="152" spans="2:30">
      <c r="B152" s="300" t="s">
        <v>325</v>
      </c>
      <c r="C152" s="624" t="s">
        <v>306</v>
      </c>
      <c r="D152" s="314" t="s">
        <v>319</v>
      </c>
      <c r="E152" s="315" t="s">
        <v>308</v>
      </c>
      <c r="F152" s="291">
        <f>+ROUND('Resolución 180-2023-OS_CD'!F139*Factores!$B$20,2)</f>
        <v>224.75</v>
      </c>
      <c r="G152" s="291">
        <f>+ROUND('Resolución 180-2023-OS_CD'!G139*Factores!$B$20,2)</f>
        <v>225.2</v>
      </c>
      <c r="H152" s="291">
        <f>+ROUND('Resolución 180-2023-OS_CD'!H139*Factores!$B$20,2)</f>
        <v>232.42</v>
      </c>
      <c r="I152" s="136">
        <f>+ROUND('Resolución 180-2023-OS_CD'!I139*Factores!$B$20,2)</f>
        <v>240.9</v>
      </c>
      <c r="J152" s="136">
        <f>+ROUND('Resolución 180-2023-OS_CD'!J139*Factores!$B$20,2)</f>
        <v>247.82</v>
      </c>
      <c r="K152" s="299">
        <v>146.34</v>
      </c>
      <c r="L152" s="299">
        <v>146.34</v>
      </c>
      <c r="M152" s="299">
        <v>151.03</v>
      </c>
      <c r="N152" s="299">
        <v>149.27000000000001</v>
      </c>
      <c r="O152" s="299">
        <v>153.81</v>
      </c>
      <c r="Q152" s="299">
        <f t="shared" si="14"/>
        <v>1</v>
      </c>
      <c r="R152" s="299">
        <f t="shared" si="14"/>
        <v>1</v>
      </c>
      <c r="S152" s="299">
        <f t="shared" si="14"/>
        <v>1</v>
      </c>
      <c r="T152" s="299">
        <f t="shared" si="14"/>
        <v>1</v>
      </c>
      <c r="U152" s="299">
        <f t="shared" si="14"/>
        <v>1</v>
      </c>
      <c r="AD152" s="328"/>
    </row>
    <row r="153" spans="2:30">
      <c r="B153" s="300" t="s">
        <v>326</v>
      </c>
      <c r="C153" s="619"/>
      <c r="D153" s="314" t="s">
        <v>320</v>
      </c>
      <c r="E153" s="315" t="s">
        <v>308</v>
      </c>
      <c r="F153" s="291">
        <f>+ROUND('Resolución 180-2023-OS_CD'!F140*Factores!$B$20,2)</f>
        <v>224.75</v>
      </c>
      <c r="G153" s="291">
        <f>+ROUND('Resolución 180-2023-OS_CD'!G140*Factores!$B$20,2)</f>
        <v>225.2</v>
      </c>
      <c r="H153" s="291">
        <f>+ROUND('Resolución 180-2023-OS_CD'!H140*Factores!$B$20,2)</f>
        <v>232.42</v>
      </c>
      <c r="I153" s="136">
        <f>+ROUND('Resolución 180-2023-OS_CD'!I140*Factores!$B$20,2)</f>
        <v>240.9</v>
      </c>
      <c r="J153" s="136">
        <f>+ROUND('Resolución 180-2023-OS_CD'!J140*Factores!$B$20,2)</f>
        <v>247.82</v>
      </c>
      <c r="K153" s="299">
        <v>146.34</v>
      </c>
      <c r="L153" s="299">
        <v>146.34</v>
      </c>
      <c r="M153" s="299">
        <v>151.03</v>
      </c>
      <c r="N153" s="299">
        <v>149.27000000000001</v>
      </c>
      <c r="O153" s="299">
        <v>153.81</v>
      </c>
      <c r="Q153" s="299">
        <f t="shared" si="14"/>
        <v>1</v>
      </c>
      <c r="R153" s="299">
        <f t="shared" si="14"/>
        <v>1</v>
      </c>
      <c r="S153" s="299">
        <f t="shared" si="14"/>
        <v>1</v>
      </c>
      <c r="T153" s="299">
        <f t="shared" si="14"/>
        <v>1</v>
      </c>
      <c r="U153" s="299">
        <f t="shared" si="14"/>
        <v>1</v>
      </c>
      <c r="AD153" s="328"/>
    </row>
    <row r="154" spans="2:30">
      <c r="B154" s="310"/>
      <c r="C154" s="624" t="s">
        <v>311</v>
      </c>
      <c r="D154" s="314" t="s">
        <v>321</v>
      </c>
      <c r="E154" s="315" t="s">
        <v>308</v>
      </c>
      <c r="F154" s="291">
        <f>+ROUND('Resolución 180-2023-OS_CD'!F141*Factores!$B$20,2)</f>
        <v>348.18</v>
      </c>
      <c r="G154" s="291">
        <f>+ROUND('Resolución 180-2023-OS_CD'!G141*Factores!$B$20,2)</f>
        <v>320.02</v>
      </c>
      <c r="H154" s="291">
        <f>+ROUND('Resolución 180-2023-OS_CD'!H141*Factores!$B$20,2)</f>
        <v>320.02</v>
      </c>
      <c r="I154" s="136">
        <f>+ROUND('Resolución 180-2023-OS_CD'!I141*Factores!$B$20,2)</f>
        <v>344.36</v>
      </c>
      <c r="J154" s="136">
        <f>+ROUND('Resolución 180-2023-OS_CD'!J141*Factores!$B$20,2)</f>
        <v>344.36</v>
      </c>
      <c r="K154" s="299">
        <v>249.7</v>
      </c>
      <c r="L154" s="299">
        <v>224.68</v>
      </c>
      <c r="M154" s="299">
        <v>224.68</v>
      </c>
      <c r="N154" s="299">
        <v>231.29</v>
      </c>
      <c r="O154" s="299">
        <v>231.29</v>
      </c>
      <c r="Q154" s="299">
        <f t="shared" si="14"/>
        <v>1</v>
      </c>
      <c r="R154" s="299">
        <f t="shared" si="14"/>
        <v>1</v>
      </c>
      <c r="S154" s="299">
        <f t="shared" si="14"/>
        <v>1</v>
      </c>
      <c r="T154" s="299">
        <f t="shared" si="14"/>
        <v>1</v>
      </c>
      <c r="U154" s="299">
        <f t="shared" si="14"/>
        <v>1</v>
      </c>
      <c r="AD154" s="328"/>
    </row>
    <row r="155" spans="2:30">
      <c r="B155" s="316"/>
      <c r="C155" s="302"/>
      <c r="D155" s="314" t="s">
        <v>322</v>
      </c>
      <c r="E155" s="315" t="s">
        <v>308</v>
      </c>
      <c r="F155" s="291">
        <f>+ROUND('Resolución 180-2023-OS_CD'!F142*Factores!$B$20,2)</f>
        <v>309.79000000000002</v>
      </c>
      <c r="G155" s="291">
        <f>+ROUND('Resolución 180-2023-OS_CD'!G142*Factores!$B$20,2)</f>
        <v>310.39</v>
      </c>
      <c r="H155" s="291">
        <f>+ROUND('Resolución 180-2023-OS_CD'!H142*Factores!$B$20,2)</f>
        <v>319.02</v>
      </c>
      <c r="I155" s="136">
        <f>+ROUND('Resolución 180-2023-OS_CD'!I142*Factores!$B$20,2)</f>
        <v>335.09</v>
      </c>
      <c r="J155" s="136">
        <f>+ROUND('Resolución 180-2023-OS_CD'!J142*Factores!$B$20,2)</f>
        <v>343.24</v>
      </c>
      <c r="K155" s="299">
        <v>218.41</v>
      </c>
      <c r="L155" s="299">
        <v>218.41</v>
      </c>
      <c r="M155" s="299">
        <v>223.49</v>
      </c>
      <c r="N155" s="299">
        <v>225.25</v>
      </c>
      <c r="O155" s="299">
        <v>229.91</v>
      </c>
      <c r="Q155" s="299">
        <f t="shared" si="14"/>
        <v>1</v>
      </c>
      <c r="R155" s="299">
        <f t="shared" si="14"/>
        <v>1</v>
      </c>
      <c r="S155" s="299">
        <f t="shared" si="14"/>
        <v>1</v>
      </c>
      <c r="T155" s="299">
        <f t="shared" si="14"/>
        <v>1</v>
      </c>
      <c r="U155" s="299">
        <f t="shared" si="14"/>
        <v>1</v>
      </c>
      <c r="V155" s="328">
        <f>+SUM(Q150:U155)</f>
        <v>30</v>
      </c>
      <c r="Z155" s="681" t="s">
        <v>395</v>
      </c>
      <c r="AB155" s="774" t="s">
        <v>395</v>
      </c>
      <c r="AC155" s="774" t="s">
        <v>395</v>
      </c>
      <c r="AD155" s="328"/>
    </row>
    <row r="156" spans="2:30">
      <c r="Z156" s="299">
        <f>+SUM(F150:J155)</f>
        <v>5986.0300000000007</v>
      </c>
      <c r="AB156" s="774">
        <v>5785.8100000000013</v>
      </c>
      <c r="AC156" s="774">
        <v>5785.3099999999995</v>
      </c>
      <c r="AD156" s="328">
        <f t="shared" ref="AD156:AD198" si="15">+AC156-AB156</f>
        <v>-0.50000000000181899</v>
      </c>
    </row>
    <row r="157" spans="2:30">
      <c r="AD157" s="328"/>
    </row>
    <row r="158" spans="2:30" ht="18.75">
      <c r="B158" s="1312" t="s">
        <v>332</v>
      </c>
      <c r="C158" s="1312"/>
      <c r="D158" s="1312"/>
      <c r="E158" s="1312"/>
      <c r="F158" s="1312"/>
      <c r="G158" s="1312"/>
      <c r="H158" s="1312"/>
      <c r="AD158" s="328"/>
    </row>
    <row r="159" spans="2:30">
      <c r="AD159" s="328"/>
    </row>
    <row r="160" spans="2:30">
      <c r="B160" s="413" t="s">
        <v>49</v>
      </c>
      <c r="C160" s="414"/>
      <c r="D160" s="414"/>
      <c r="E160" s="415"/>
      <c r="F160" s="416" t="s">
        <v>285</v>
      </c>
      <c r="G160" s="417"/>
      <c r="H160" s="417"/>
      <c r="I160" s="418"/>
      <c r="J160" s="418"/>
      <c r="AD160" s="328"/>
    </row>
    <row r="161" spans="2:30">
      <c r="B161" s="410"/>
      <c r="C161" s="419"/>
      <c r="D161" s="419"/>
      <c r="E161" s="419"/>
      <c r="F161" s="419"/>
      <c r="G161" s="419" t="s">
        <v>298</v>
      </c>
      <c r="H161" s="419"/>
      <c r="I161" s="714" t="s">
        <v>298</v>
      </c>
      <c r="J161" s="714" t="s">
        <v>303</v>
      </c>
      <c r="AD161" s="328"/>
    </row>
    <row r="162" spans="2:30">
      <c r="B162" s="399" t="s">
        <v>129</v>
      </c>
      <c r="C162" s="399" t="s">
        <v>3</v>
      </c>
      <c r="D162" s="399" t="s">
        <v>286</v>
      </c>
      <c r="E162" s="399" t="s">
        <v>300</v>
      </c>
      <c r="F162" s="399" t="s">
        <v>301</v>
      </c>
      <c r="G162" s="399" t="s">
        <v>302</v>
      </c>
      <c r="H162" s="399" t="s">
        <v>303</v>
      </c>
      <c r="I162" s="712" t="s">
        <v>304</v>
      </c>
      <c r="J162" s="712" t="s">
        <v>331</v>
      </c>
      <c r="AD162" s="328"/>
    </row>
    <row r="163" spans="2:30">
      <c r="B163" s="365"/>
      <c r="C163" s="365"/>
      <c r="D163" s="365"/>
      <c r="E163" s="365"/>
      <c r="F163" s="365"/>
      <c r="G163" s="365"/>
      <c r="H163" s="365"/>
      <c r="I163" s="713" t="s">
        <v>305</v>
      </c>
      <c r="J163" s="713"/>
      <c r="AD163" s="328"/>
    </row>
    <row r="164" spans="2:30">
      <c r="B164" s="297"/>
      <c r="C164" s="625" t="s">
        <v>287</v>
      </c>
      <c r="D164" s="317" t="s">
        <v>288</v>
      </c>
      <c r="E164" s="315" t="s">
        <v>308</v>
      </c>
      <c r="F164" s="315">
        <f>+ROUND('Resolución 180-2023-OS_CD'!F152*Factores!$B$20,2)</f>
        <v>28.83</v>
      </c>
      <c r="G164" s="315">
        <f>+ROUND('Resolución 180-2023-OS_CD'!G152*Factores!$B$20,2)</f>
        <v>27.94</v>
      </c>
      <c r="H164" s="315">
        <f>+ROUND('Resolución 180-2023-OS_CD'!H152*Factores!$B$20,2)</f>
        <v>29.02</v>
      </c>
      <c r="I164" s="201">
        <f>+ROUND('Resolución 180-2023-OS_CD'!I152*Factores!$B$20,2)</f>
        <v>29.05</v>
      </c>
      <c r="J164" s="201">
        <f>+ROUND('Resolución 180-2023-OS_CD'!J152*Factores!$B$20,2)</f>
        <v>29.02</v>
      </c>
      <c r="K164" s="299">
        <v>20.86</v>
      </c>
      <c r="L164" s="299">
        <v>20.149999999999999</v>
      </c>
      <c r="M164" s="299">
        <v>21.49</v>
      </c>
      <c r="N164" s="299">
        <v>19.73</v>
      </c>
      <c r="O164" s="299">
        <v>21.01</v>
      </c>
      <c r="Q164" s="299">
        <f t="shared" ref="Q164:Q177" si="16">+IF(K164=F164,0,1)</f>
        <v>1</v>
      </c>
      <c r="R164" s="299">
        <f t="shared" ref="R164:R177" si="17">+IF(L164=G164,0,1)</f>
        <v>1</v>
      </c>
      <c r="S164" s="299">
        <f t="shared" ref="S164:S177" si="18">+IF(M164=H164,0,1)</f>
        <v>1</v>
      </c>
      <c r="T164" s="299">
        <f t="shared" ref="T164:T177" si="19">+IF(N164=I164,0,1)</f>
        <v>1</v>
      </c>
      <c r="U164" s="299">
        <f t="shared" ref="U164:U177" si="20">+IF(O164=J164,0,1)</f>
        <v>1</v>
      </c>
      <c r="AD164" s="328"/>
    </row>
    <row r="165" spans="2:30">
      <c r="B165" s="310"/>
      <c r="C165" s="626"/>
      <c r="D165" s="317" t="s">
        <v>289</v>
      </c>
      <c r="E165" s="315" t="s">
        <v>308</v>
      </c>
      <c r="F165" s="315">
        <f>+ROUND('Resolución 180-2023-OS_CD'!F153*Factores!$B$20,2)</f>
        <v>32.619999999999997</v>
      </c>
      <c r="G165" s="315">
        <f>+ROUND('Resolución 180-2023-OS_CD'!G153*Factores!$B$20,2)</f>
        <v>32.770000000000003</v>
      </c>
      <c r="H165" s="315">
        <f>+ROUND('Resolución 180-2023-OS_CD'!H153*Factores!$B$20,2)</f>
        <v>33.85</v>
      </c>
      <c r="I165" s="201">
        <f>+ROUND('Resolución 180-2023-OS_CD'!I153*Factores!$B$20,2)</f>
        <v>32.96</v>
      </c>
      <c r="J165" s="201">
        <f>+ROUND('Resolución 180-2023-OS_CD'!J153*Factores!$B$20,2)</f>
        <v>33.89</v>
      </c>
      <c r="K165" s="299">
        <v>25.62</v>
      </c>
      <c r="L165" s="299">
        <v>24.51</v>
      </c>
      <c r="M165" s="299">
        <v>26.15</v>
      </c>
      <c r="N165" s="299">
        <v>24</v>
      </c>
      <c r="O165" s="299">
        <v>25.59</v>
      </c>
      <c r="Q165" s="299">
        <f t="shared" si="16"/>
        <v>1</v>
      </c>
      <c r="R165" s="299">
        <f t="shared" si="17"/>
        <v>1</v>
      </c>
      <c r="S165" s="299">
        <f t="shared" si="18"/>
        <v>1</v>
      </c>
      <c r="T165" s="299">
        <f t="shared" si="19"/>
        <v>1</v>
      </c>
      <c r="U165" s="299">
        <f t="shared" si="20"/>
        <v>1</v>
      </c>
      <c r="AD165" s="328"/>
    </row>
    <row r="166" spans="2:30">
      <c r="B166" s="310"/>
      <c r="C166" s="626"/>
      <c r="D166" s="317" t="s">
        <v>291</v>
      </c>
      <c r="E166" s="315" t="s">
        <v>308</v>
      </c>
      <c r="F166" s="315">
        <f>+ROUND('Resolución 180-2023-OS_CD'!F154*Factores!$B$20,2)</f>
        <v>34.22</v>
      </c>
      <c r="G166" s="315">
        <f>+ROUND('Resolución 180-2023-OS_CD'!G154*Factores!$B$20,2)</f>
        <v>33.03</v>
      </c>
      <c r="H166" s="315">
        <f>+ROUND('Resolución 180-2023-OS_CD'!H154*Factores!$B$20,2)</f>
        <v>34.07</v>
      </c>
      <c r="I166" s="201">
        <f>+ROUND('Resolución 180-2023-OS_CD'!I154*Factores!$B$20,2)</f>
        <v>33.29</v>
      </c>
      <c r="J166" s="201">
        <f>+ROUND('Resolución 180-2023-OS_CD'!J154*Factores!$B$20,2)</f>
        <v>34.19</v>
      </c>
      <c r="K166" s="299">
        <v>25.68</v>
      </c>
      <c r="L166" s="299">
        <v>24.6</v>
      </c>
      <c r="M166" s="299">
        <v>26.24</v>
      </c>
      <c r="N166" s="299">
        <v>24.09</v>
      </c>
      <c r="O166" s="299">
        <v>25.68</v>
      </c>
      <c r="Q166" s="299">
        <f t="shared" si="16"/>
        <v>1</v>
      </c>
      <c r="R166" s="299">
        <f t="shared" si="17"/>
        <v>1</v>
      </c>
      <c r="S166" s="299">
        <f t="shared" si="18"/>
        <v>1</v>
      </c>
      <c r="T166" s="299">
        <f t="shared" si="19"/>
        <v>1</v>
      </c>
      <c r="U166" s="299">
        <f t="shared" si="20"/>
        <v>1</v>
      </c>
      <c r="AD166" s="328"/>
    </row>
    <row r="167" spans="2:30">
      <c r="B167" s="310"/>
      <c r="C167" s="627"/>
      <c r="D167" s="317" t="s">
        <v>293</v>
      </c>
      <c r="E167" s="315" t="s">
        <v>308</v>
      </c>
      <c r="F167" s="315">
        <f>+ROUND('Resolución 180-2023-OS_CD'!F155*Factores!$B$20,2)</f>
        <v>45.98</v>
      </c>
      <c r="G167" s="315">
        <f>+ROUND('Resolución 180-2023-OS_CD'!G155*Factores!$B$20,2)</f>
        <v>44.04</v>
      </c>
      <c r="H167" s="315">
        <f>+ROUND('Resolución 180-2023-OS_CD'!H155*Factores!$B$20,2)</f>
        <v>46.95</v>
      </c>
      <c r="I167" s="201">
        <f>+ROUND('Resolución 180-2023-OS_CD'!I155*Factores!$B$20,2)</f>
        <v>47.54</v>
      </c>
      <c r="J167" s="201">
        <f>+ROUND('Resolución 180-2023-OS_CD'!J155*Factores!$B$20,2)</f>
        <v>47.95</v>
      </c>
      <c r="K167" s="299">
        <v>33.69</v>
      </c>
      <c r="L167" s="299">
        <v>34.01</v>
      </c>
      <c r="M167" s="299">
        <v>35.9</v>
      </c>
      <c r="N167" s="299">
        <v>34.1</v>
      </c>
      <c r="O167" s="299">
        <v>35.93</v>
      </c>
      <c r="Q167" s="299">
        <f t="shared" si="16"/>
        <v>1</v>
      </c>
      <c r="R167" s="299">
        <f t="shared" si="17"/>
        <v>1</v>
      </c>
      <c r="S167" s="299">
        <f t="shared" si="18"/>
        <v>1</v>
      </c>
      <c r="T167" s="299">
        <f t="shared" si="19"/>
        <v>1</v>
      </c>
      <c r="U167" s="299">
        <f t="shared" si="20"/>
        <v>1</v>
      </c>
      <c r="AD167" s="328"/>
    </row>
    <row r="168" spans="2:30">
      <c r="B168" s="339" t="s">
        <v>324</v>
      </c>
      <c r="C168" s="625" t="s">
        <v>295</v>
      </c>
      <c r="D168" s="317" t="s">
        <v>288</v>
      </c>
      <c r="E168" s="315" t="s">
        <v>308</v>
      </c>
      <c r="F168" s="315">
        <f>+ROUND('Resolución 180-2023-OS_CD'!F156*Factores!$B$20,2)</f>
        <v>49.55</v>
      </c>
      <c r="G168" s="315">
        <f>+ROUND('Resolución 180-2023-OS_CD'!G156*Factores!$B$20,2)</f>
        <v>48.4</v>
      </c>
      <c r="H168" s="315">
        <f>+ROUND('Resolución 180-2023-OS_CD'!H156*Factores!$B$20,2)</f>
        <v>48.81</v>
      </c>
      <c r="I168" s="201">
        <f>+ROUND('Resolución 180-2023-OS_CD'!I156*Factores!$B$20,2)</f>
        <v>51.59</v>
      </c>
      <c r="J168" s="201">
        <f>+ROUND('Resolución 180-2023-OS_CD'!J156*Factores!$B$20,2)</f>
        <v>51.78</v>
      </c>
      <c r="K168" s="299">
        <v>30.91</v>
      </c>
      <c r="L168" s="299">
        <v>30.13</v>
      </c>
      <c r="M168" s="299">
        <v>32.76</v>
      </c>
      <c r="N168" s="299">
        <v>32.07</v>
      </c>
      <c r="O168" s="299">
        <v>33.42</v>
      </c>
      <c r="Q168" s="299">
        <f t="shared" si="16"/>
        <v>1</v>
      </c>
      <c r="R168" s="299">
        <f t="shared" si="17"/>
        <v>1</v>
      </c>
      <c r="S168" s="299">
        <f t="shared" si="18"/>
        <v>1</v>
      </c>
      <c r="T168" s="299">
        <f t="shared" si="19"/>
        <v>1</v>
      </c>
      <c r="U168" s="299">
        <f t="shared" si="20"/>
        <v>1</v>
      </c>
      <c r="AD168" s="328"/>
    </row>
    <row r="169" spans="2:30">
      <c r="B169" s="339" t="s">
        <v>333</v>
      </c>
      <c r="C169" s="626"/>
      <c r="D169" s="317" t="s">
        <v>289</v>
      </c>
      <c r="E169" s="315" t="s">
        <v>308</v>
      </c>
      <c r="F169" s="315">
        <f>+ROUND('Resolución 180-2023-OS_CD'!F157*Factores!$B$20,2)</f>
        <v>37.75</v>
      </c>
      <c r="G169" s="315">
        <f>+ROUND('Resolución 180-2023-OS_CD'!G157*Factores!$B$20,2)</f>
        <v>36.24</v>
      </c>
      <c r="H169" s="315">
        <f>+ROUND('Resolución 180-2023-OS_CD'!H157*Factores!$B$20,2)</f>
        <v>38.869999999999997</v>
      </c>
      <c r="I169" s="201">
        <f>+ROUND('Resolución 180-2023-OS_CD'!I157*Factores!$B$20,2)</f>
        <v>38.159999999999997</v>
      </c>
      <c r="J169" s="201">
        <f>+ROUND('Resolución 180-2023-OS_CD'!J157*Factores!$B$20,2)</f>
        <v>39.020000000000003</v>
      </c>
      <c r="K169" s="299">
        <v>26.78</v>
      </c>
      <c r="L169" s="299">
        <v>25.62</v>
      </c>
      <c r="M169" s="299">
        <v>27.29</v>
      </c>
      <c r="N169" s="299">
        <v>26.21</v>
      </c>
      <c r="O169" s="299">
        <v>26.72</v>
      </c>
      <c r="Q169" s="299">
        <f t="shared" si="16"/>
        <v>1</v>
      </c>
      <c r="R169" s="299">
        <f t="shared" si="17"/>
        <v>1</v>
      </c>
      <c r="S169" s="299">
        <f t="shared" si="18"/>
        <v>1</v>
      </c>
      <c r="T169" s="299">
        <f t="shared" si="19"/>
        <v>1</v>
      </c>
      <c r="U169" s="299">
        <f t="shared" si="20"/>
        <v>1</v>
      </c>
      <c r="AD169" s="328"/>
    </row>
    <row r="170" spans="2:30">
      <c r="B170" s="339" t="s">
        <v>334</v>
      </c>
      <c r="C170" s="628"/>
      <c r="D170" s="317" t="s">
        <v>291</v>
      </c>
      <c r="E170" s="315" t="s">
        <v>308</v>
      </c>
      <c r="F170" s="315">
        <f>+ROUND('Resolución 180-2023-OS_CD'!F158*Factores!$B$20,2)</f>
        <v>52.38</v>
      </c>
      <c r="G170" s="315">
        <f>+ROUND('Resolución 180-2023-OS_CD'!G158*Factores!$B$20,2)</f>
        <v>53.31</v>
      </c>
      <c r="H170" s="315">
        <f>+ROUND('Resolución 180-2023-OS_CD'!H158*Factores!$B$20,2)</f>
        <v>52.82</v>
      </c>
      <c r="I170" s="201">
        <f>+ROUND('Resolución 180-2023-OS_CD'!I158*Factores!$B$20,2)</f>
        <v>56.25</v>
      </c>
      <c r="J170" s="201">
        <f>+ROUND('Resolución 180-2023-OS_CD'!J158*Factores!$B$20,2)</f>
        <v>55.5</v>
      </c>
      <c r="K170" s="299">
        <v>35.659999999999997</v>
      </c>
      <c r="L170" s="299">
        <v>34.49</v>
      </c>
      <c r="M170" s="299">
        <v>35.75</v>
      </c>
      <c r="N170" s="299">
        <v>36.700000000000003</v>
      </c>
      <c r="O170" s="299">
        <v>36.229999999999997</v>
      </c>
      <c r="Q170" s="299">
        <f t="shared" si="16"/>
        <v>1</v>
      </c>
      <c r="R170" s="299">
        <f t="shared" si="17"/>
        <v>1</v>
      </c>
      <c r="S170" s="299">
        <f t="shared" si="18"/>
        <v>1</v>
      </c>
      <c r="T170" s="299">
        <f t="shared" si="19"/>
        <v>1</v>
      </c>
      <c r="U170" s="299">
        <f t="shared" si="20"/>
        <v>1</v>
      </c>
      <c r="AD170" s="328"/>
    </row>
    <row r="171" spans="2:30">
      <c r="B171" s="339" t="s">
        <v>335</v>
      </c>
      <c r="C171" s="629"/>
      <c r="D171" s="317" t="s">
        <v>293</v>
      </c>
      <c r="E171" s="315" t="s">
        <v>308</v>
      </c>
      <c r="F171" s="315">
        <f>+ROUND('Resolución 180-2023-OS_CD'!F159*Factores!$B$20,2)</f>
        <v>69.56</v>
      </c>
      <c r="G171" s="315">
        <f>+ROUND('Resolución 180-2023-OS_CD'!G159*Factores!$B$20,2)</f>
        <v>67.260000000000005</v>
      </c>
      <c r="H171" s="315">
        <f>+ROUND('Resolución 180-2023-OS_CD'!H159*Factores!$B$20,2)</f>
        <v>70.349999999999994</v>
      </c>
      <c r="I171" s="201">
        <f>+ROUND('Resolución 180-2023-OS_CD'!I159*Factores!$B$20,2)</f>
        <v>76.069999999999993</v>
      </c>
      <c r="J171" s="201">
        <f>+ROUND('Resolución 180-2023-OS_CD'!J159*Factores!$B$20,2)</f>
        <v>75.03</v>
      </c>
      <c r="K171" s="299">
        <v>47.67</v>
      </c>
      <c r="L171" s="299">
        <v>46.12</v>
      </c>
      <c r="M171" s="299">
        <v>48.03</v>
      </c>
      <c r="N171" s="299">
        <v>47.76</v>
      </c>
      <c r="O171" s="299">
        <v>49.62</v>
      </c>
      <c r="Q171" s="299">
        <f t="shared" si="16"/>
        <v>1</v>
      </c>
      <c r="R171" s="299">
        <f t="shared" si="17"/>
        <v>1</v>
      </c>
      <c r="S171" s="299">
        <f t="shared" si="18"/>
        <v>1</v>
      </c>
      <c r="T171" s="299">
        <f t="shared" si="19"/>
        <v>1</v>
      </c>
      <c r="U171" s="299">
        <f t="shared" si="20"/>
        <v>1</v>
      </c>
      <c r="AD171" s="328"/>
    </row>
    <row r="172" spans="2:30">
      <c r="B172" s="310"/>
      <c r="C172" s="630" t="s">
        <v>306</v>
      </c>
      <c r="D172" s="317" t="s">
        <v>307</v>
      </c>
      <c r="E172" s="315" t="s">
        <v>308</v>
      </c>
      <c r="F172" s="315">
        <f>+ROUND('Resolución 180-2023-OS_CD'!F160*Factores!$B$20,2)</f>
        <v>74.319999999999993</v>
      </c>
      <c r="G172" s="315">
        <f>+ROUND('Resolución 180-2023-OS_CD'!G160*Factores!$B$20,2)</f>
        <v>68.819999999999993</v>
      </c>
      <c r="H172" s="315">
        <f>+ROUND('Resolución 180-2023-OS_CD'!H160*Factores!$B$20,2)</f>
        <v>73.66</v>
      </c>
      <c r="I172" s="201">
        <f>+ROUND('Resolución 180-2023-OS_CD'!I160*Factores!$B$20,2)</f>
        <v>76.11</v>
      </c>
      <c r="J172" s="201">
        <f>+ROUND('Resolución 180-2023-OS_CD'!J160*Factores!$B$20,2)</f>
        <v>74.319999999999993</v>
      </c>
      <c r="K172" s="299">
        <v>55.57</v>
      </c>
      <c r="L172" s="299">
        <v>51.41</v>
      </c>
      <c r="M172" s="299">
        <v>54.52</v>
      </c>
      <c r="N172" s="299">
        <v>50.93</v>
      </c>
      <c r="O172" s="299">
        <v>53.95</v>
      </c>
      <c r="Q172" s="299">
        <f t="shared" si="16"/>
        <v>1</v>
      </c>
      <c r="R172" s="299">
        <f t="shared" si="17"/>
        <v>1</v>
      </c>
      <c r="S172" s="299">
        <f t="shared" si="18"/>
        <v>1</v>
      </c>
      <c r="T172" s="299">
        <f t="shared" si="19"/>
        <v>1</v>
      </c>
      <c r="U172" s="299">
        <f t="shared" si="20"/>
        <v>1</v>
      </c>
      <c r="AD172" s="328"/>
    </row>
    <row r="173" spans="2:30">
      <c r="B173" s="310"/>
      <c r="C173" s="628"/>
      <c r="D173" s="317" t="s">
        <v>309</v>
      </c>
      <c r="E173" s="315" t="s">
        <v>308</v>
      </c>
      <c r="F173" s="315">
        <f>+ROUND('Resolución 180-2023-OS_CD'!F161*Factores!$B$20,2)</f>
        <v>67.819999999999993</v>
      </c>
      <c r="G173" s="315">
        <f>+ROUND('Resolución 180-2023-OS_CD'!G161*Factores!$B$20,2)</f>
        <v>68.59</v>
      </c>
      <c r="H173" s="315">
        <f>+ROUND('Resolución 180-2023-OS_CD'!H161*Factores!$B$20,2)</f>
        <v>67.47</v>
      </c>
      <c r="I173" s="201">
        <f>+ROUND('Resolución 180-2023-OS_CD'!I161*Factores!$B$20,2)</f>
        <v>69.900000000000006</v>
      </c>
      <c r="J173" s="201">
        <f>+ROUND('Resolución 180-2023-OS_CD'!J161*Factores!$B$20,2)</f>
        <v>68.489999999999995</v>
      </c>
      <c r="K173" s="299">
        <v>50.75</v>
      </c>
      <c r="L173" s="299">
        <v>47.73</v>
      </c>
      <c r="M173" s="299">
        <v>49.89</v>
      </c>
      <c r="N173" s="299">
        <v>51.47</v>
      </c>
      <c r="O173" s="299">
        <v>49.86</v>
      </c>
      <c r="Q173" s="299">
        <f t="shared" si="16"/>
        <v>1</v>
      </c>
      <c r="R173" s="299">
        <f t="shared" si="17"/>
        <v>1</v>
      </c>
      <c r="S173" s="299">
        <f t="shared" si="18"/>
        <v>1</v>
      </c>
      <c r="T173" s="299">
        <f t="shared" si="19"/>
        <v>1</v>
      </c>
      <c r="U173" s="299">
        <f t="shared" si="20"/>
        <v>1</v>
      </c>
      <c r="AD173" s="328"/>
    </row>
    <row r="174" spans="2:30">
      <c r="B174" s="310"/>
      <c r="C174" s="629"/>
      <c r="D174" s="317" t="s">
        <v>310</v>
      </c>
      <c r="E174" s="315" t="s">
        <v>308</v>
      </c>
      <c r="F174" s="315">
        <f>+ROUND('Resolución 180-2023-OS_CD'!F162*Factores!$B$20,2)</f>
        <v>67.819999999999993</v>
      </c>
      <c r="G174" s="315">
        <f>+ROUND('Resolución 180-2023-OS_CD'!G162*Factores!$B$20,2)</f>
        <v>68.59</v>
      </c>
      <c r="H174" s="315">
        <f>+ROUND('Resolución 180-2023-OS_CD'!H162*Factores!$B$20,2)</f>
        <v>67.47</v>
      </c>
      <c r="I174" s="201">
        <f>+ROUND('Resolución 180-2023-OS_CD'!I162*Factores!$B$20,2)</f>
        <v>69.900000000000006</v>
      </c>
      <c r="J174" s="201">
        <f>+ROUND('Resolución 180-2023-OS_CD'!J162*Factores!$B$20,2)</f>
        <v>68.489999999999995</v>
      </c>
      <c r="K174" s="299">
        <v>50.75</v>
      </c>
      <c r="L174" s="299">
        <v>47.73</v>
      </c>
      <c r="M174" s="299">
        <v>49.89</v>
      </c>
      <c r="N174" s="299">
        <v>51.47</v>
      </c>
      <c r="O174" s="299">
        <v>49.86</v>
      </c>
      <c r="Q174" s="299">
        <f t="shared" si="16"/>
        <v>1</v>
      </c>
      <c r="R174" s="299">
        <f t="shared" si="17"/>
        <v>1</v>
      </c>
      <c r="S174" s="299">
        <f t="shared" si="18"/>
        <v>1</v>
      </c>
      <c r="T174" s="299">
        <f t="shared" si="19"/>
        <v>1</v>
      </c>
      <c r="U174" s="299">
        <f t="shared" si="20"/>
        <v>1</v>
      </c>
      <c r="AD174" s="328"/>
    </row>
    <row r="175" spans="2:30">
      <c r="B175" s="310"/>
      <c r="C175" s="630" t="s">
        <v>311</v>
      </c>
      <c r="D175" s="317" t="s">
        <v>312</v>
      </c>
      <c r="E175" s="315" t="s">
        <v>308</v>
      </c>
      <c r="F175" s="315">
        <f>+ROUND('Resolución 180-2023-OS_CD'!F163*Factores!$B$20,2)</f>
        <v>132.54</v>
      </c>
      <c r="G175" s="315">
        <f>+ROUND('Resolución 180-2023-OS_CD'!G163*Factores!$B$20,2)</f>
        <v>133.06</v>
      </c>
      <c r="H175" s="315">
        <f>+ROUND('Resolución 180-2023-OS_CD'!H163*Factores!$B$20,2)</f>
        <v>123.8</v>
      </c>
      <c r="I175" s="201">
        <f>+ROUND('Resolución 180-2023-OS_CD'!I163*Factores!$B$20,2)</f>
        <v>137.31</v>
      </c>
      <c r="J175" s="201">
        <f>+ROUND('Resolución 180-2023-OS_CD'!J163*Factores!$B$20,2)</f>
        <v>127.22</v>
      </c>
      <c r="K175" s="299">
        <v>95.44</v>
      </c>
      <c r="L175" s="299">
        <v>95.44</v>
      </c>
      <c r="M175" s="299">
        <v>100.82</v>
      </c>
      <c r="N175" s="299">
        <v>95.65</v>
      </c>
      <c r="O175" s="299">
        <v>100.82</v>
      </c>
      <c r="Q175" s="299">
        <f t="shared" si="16"/>
        <v>1</v>
      </c>
      <c r="R175" s="299">
        <f t="shared" si="17"/>
        <v>1</v>
      </c>
      <c r="S175" s="299">
        <f t="shared" si="18"/>
        <v>1</v>
      </c>
      <c r="T175" s="299">
        <f t="shared" si="19"/>
        <v>1</v>
      </c>
      <c r="U175" s="299">
        <f t="shared" si="20"/>
        <v>1</v>
      </c>
      <c r="AD175" s="328"/>
    </row>
    <row r="176" spans="2:30">
      <c r="B176" s="310"/>
      <c r="C176" s="628"/>
      <c r="D176" s="317" t="s">
        <v>313</v>
      </c>
      <c r="E176" s="315" t="s">
        <v>308</v>
      </c>
      <c r="F176" s="315">
        <f>+ROUND('Resolución 180-2023-OS_CD'!F164*Factores!$B$20,2)</f>
        <v>101.56</v>
      </c>
      <c r="G176" s="315">
        <f>+ROUND('Resolución 180-2023-OS_CD'!G164*Factores!$B$20,2)</f>
        <v>101.97</v>
      </c>
      <c r="H176" s="315">
        <f>+ROUND('Resolución 180-2023-OS_CD'!H164*Factores!$B$20,2)</f>
        <v>108.39</v>
      </c>
      <c r="I176" s="201">
        <f>+ROUND('Resolución 180-2023-OS_CD'!I164*Factores!$B$20,2)</f>
        <v>104.94</v>
      </c>
      <c r="J176" s="201">
        <f>+ROUND('Resolución 180-2023-OS_CD'!J164*Factores!$B$20,2)</f>
        <v>111.11</v>
      </c>
      <c r="K176" s="299">
        <v>70.959999999999994</v>
      </c>
      <c r="L176" s="299">
        <v>70.959999999999994</v>
      </c>
      <c r="M176" s="299">
        <v>75.11</v>
      </c>
      <c r="N176" s="299">
        <v>70.66</v>
      </c>
      <c r="O176" s="299">
        <v>74.67</v>
      </c>
      <c r="Q176" s="299">
        <f t="shared" si="16"/>
        <v>1</v>
      </c>
      <c r="R176" s="299">
        <f t="shared" si="17"/>
        <v>1</v>
      </c>
      <c r="S176" s="299">
        <f t="shared" si="18"/>
        <v>1</v>
      </c>
      <c r="T176" s="299">
        <f t="shared" si="19"/>
        <v>1</v>
      </c>
      <c r="U176" s="299">
        <f t="shared" si="20"/>
        <v>1</v>
      </c>
      <c r="AD176" s="328"/>
    </row>
    <row r="177" spans="2:30">
      <c r="B177" s="316"/>
      <c r="C177" s="318"/>
      <c r="D177" s="317" t="s">
        <v>314</v>
      </c>
      <c r="E177" s="315" t="s">
        <v>308</v>
      </c>
      <c r="F177" s="315">
        <f>+ROUND('Resolución 180-2023-OS_CD'!F165*Factores!$B$20,2)</f>
        <v>101.56</v>
      </c>
      <c r="G177" s="315">
        <f>+ROUND('Resolución 180-2023-OS_CD'!G165*Factores!$B$20,2)</f>
        <v>101.97</v>
      </c>
      <c r="H177" s="315">
        <f>+ROUND('Resolución 180-2023-OS_CD'!H165*Factores!$B$20,2)</f>
        <v>108.39</v>
      </c>
      <c r="I177" s="201">
        <f>+ROUND('Resolución 180-2023-OS_CD'!I165*Factores!$B$20,2)</f>
        <v>104.94</v>
      </c>
      <c r="J177" s="201">
        <f>+ROUND('Resolución 180-2023-OS_CD'!J165*Factores!$B$20,2)</f>
        <v>111.11</v>
      </c>
      <c r="K177" s="299">
        <v>70.959999999999994</v>
      </c>
      <c r="L177" s="299">
        <v>70.959999999999994</v>
      </c>
      <c r="M177" s="299">
        <v>75.11</v>
      </c>
      <c r="N177" s="299">
        <v>70.66</v>
      </c>
      <c r="O177" s="299">
        <v>74.67</v>
      </c>
      <c r="Q177" s="299">
        <f t="shared" si="16"/>
        <v>1</v>
      </c>
      <c r="R177" s="299">
        <f t="shared" si="17"/>
        <v>1</v>
      </c>
      <c r="S177" s="299">
        <f t="shared" si="18"/>
        <v>1</v>
      </c>
      <c r="T177" s="299">
        <f t="shared" si="19"/>
        <v>1</v>
      </c>
      <c r="U177" s="299">
        <f t="shared" si="20"/>
        <v>1</v>
      </c>
      <c r="V177" s="328">
        <f>+SUM(Q164:U177)</f>
        <v>70</v>
      </c>
      <c r="Z177" s="681" t="s">
        <v>395</v>
      </c>
      <c r="AB177" s="774" t="s">
        <v>395</v>
      </c>
      <c r="AC177" s="774" t="s">
        <v>395</v>
      </c>
      <c r="AD177" s="328"/>
    </row>
    <row r="178" spans="2:30">
      <c r="Q178" s="299"/>
      <c r="R178" s="299"/>
      <c r="S178" s="299"/>
      <c r="T178" s="299"/>
      <c r="U178" s="299"/>
      <c r="Z178" s="299">
        <f>+SUM(F164:J177)</f>
        <v>4541.5499999999993</v>
      </c>
      <c r="AB178" s="774">
        <v>4122.3500000000004</v>
      </c>
      <c r="AC178" s="774">
        <v>4121.9799999999996</v>
      </c>
      <c r="AD178" s="328">
        <f t="shared" si="15"/>
        <v>-0.37000000000080036</v>
      </c>
    </row>
    <row r="179" spans="2:30">
      <c r="Q179" s="299"/>
      <c r="R179" s="299"/>
      <c r="S179" s="299"/>
      <c r="T179" s="299"/>
      <c r="U179" s="299"/>
      <c r="AD179" s="328"/>
    </row>
    <row r="180" spans="2:30" ht="18.75">
      <c r="B180" s="1312" t="s">
        <v>336</v>
      </c>
      <c r="C180" s="1312"/>
      <c r="D180" s="1312"/>
      <c r="E180" s="1312"/>
      <c r="F180" s="1312"/>
      <c r="G180" s="1312"/>
      <c r="H180" s="1312"/>
      <c r="Q180" s="299"/>
      <c r="R180" s="299"/>
      <c r="S180" s="299"/>
      <c r="T180" s="299"/>
      <c r="U180" s="299"/>
      <c r="AD180" s="328"/>
    </row>
    <row r="181" spans="2:30">
      <c r="Q181" s="299"/>
      <c r="R181" s="299"/>
      <c r="S181" s="299"/>
      <c r="T181" s="299"/>
      <c r="U181" s="299"/>
      <c r="AD181" s="328"/>
    </row>
    <row r="182" spans="2:30">
      <c r="B182" s="413" t="s">
        <v>49</v>
      </c>
      <c r="C182" s="405"/>
      <c r="D182" s="414"/>
      <c r="E182" s="415"/>
      <c r="F182" s="416" t="s">
        <v>285</v>
      </c>
      <c r="G182" s="417"/>
      <c r="H182" s="417"/>
      <c r="I182" s="418"/>
      <c r="J182" s="418"/>
      <c r="Q182" s="299"/>
      <c r="R182" s="299"/>
      <c r="S182" s="299"/>
      <c r="T182" s="299"/>
      <c r="U182" s="299"/>
      <c r="AD182" s="328"/>
    </row>
    <row r="183" spans="2:30">
      <c r="B183" s="420"/>
      <c r="C183" s="419"/>
      <c r="D183" s="419"/>
      <c r="E183" s="419"/>
      <c r="F183" s="419"/>
      <c r="G183" s="419" t="s">
        <v>316</v>
      </c>
      <c r="H183" s="419"/>
      <c r="I183" s="714" t="s">
        <v>298</v>
      </c>
      <c r="J183" s="714" t="s">
        <v>299</v>
      </c>
      <c r="Q183" s="299"/>
      <c r="R183" s="299"/>
      <c r="S183" s="299"/>
      <c r="T183" s="299"/>
      <c r="U183" s="299"/>
      <c r="AD183" s="328"/>
    </row>
    <row r="184" spans="2:30">
      <c r="B184" s="383" t="s">
        <v>129</v>
      </c>
      <c r="C184" s="399" t="s">
        <v>3</v>
      </c>
      <c r="D184" s="399" t="s">
        <v>286</v>
      </c>
      <c r="E184" s="399" t="s">
        <v>300</v>
      </c>
      <c r="F184" s="399" t="s">
        <v>301</v>
      </c>
      <c r="G184" s="399" t="s">
        <v>330</v>
      </c>
      <c r="H184" s="399" t="s">
        <v>303</v>
      </c>
      <c r="I184" s="712" t="s">
        <v>304</v>
      </c>
      <c r="J184" s="712" t="s">
        <v>305</v>
      </c>
      <c r="Q184" s="299"/>
      <c r="R184" s="299"/>
      <c r="S184" s="299"/>
      <c r="T184" s="299"/>
      <c r="U184" s="299"/>
      <c r="AD184" s="328"/>
    </row>
    <row r="185" spans="2:30">
      <c r="B185" s="386"/>
      <c r="C185" s="365"/>
      <c r="D185" s="365"/>
      <c r="E185" s="365"/>
      <c r="F185" s="365"/>
      <c r="G185" s="365"/>
      <c r="H185" s="365"/>
      <c r="I185" s="713" t="s">
        <v>305</v>
      </c>
      <c r="J185" s="713"/>
      <c r="Q185" s="299"/>
      <c r="R185" s="299"/>
      <c r="S185" s="299"/>
      <c r="T185" s="299"/>
      <c r="U185" s="299"/>
      <c r="AD185" s="328"/>
    </row>
    <row r="186" spans="2:30">
      <c r="B186" s="297"/>
      <c r="C186" s="626" t="s">
        <v>287</v>
      </c>
      <c r="D186" s="317" t="s">
        <v>288</v>
      </c>
      <c r="E186" s="315" t="s">
        <v>308</v>
      </c>
      <c r="F186" s="315">
        <f>+ROUND('Resolución 180-2023-OS_CD'!F175*Factores!$B$20,2)</f>
        <v>32.4</v>
      </c>
      <c r="G186" s="315">
        <f>+ROUND('Resolución 180-2023-OS_CD'!G175*Factores!$B$20,2)</f>
        <v>31.29</v>
      </c>
      <c r="H186" s="315">
        <f>+ROUND('Resolución 180-2023-OS_CD'!H175*Factores!$B$20,2)</f>
        <v>32.33</v>
      </c>
      <c r="I186" s="201">
        <f>+ROUND('Resolución 180-2023-OS_CD'!I175*Factores!$B$20,2)</f>
        <v>31.4</v>
      </c>
      <c r="J186" s="201">
        <f>+ROUND('Resolución 180-2023-OS_CD'!J175*Factores!$B$20,2)</f>
        <v>32.33</v>
      </c>
      <c r="K186" s="299">
        <v>31.03</v>
      </c>
      <c r="L186" s="299">
        <v>31.03</v>
      </c>
      <c r="M186" s="299">
        <v>33.15</v>
      </c>
      <c r="N186" s="299">
        <v>30.37</v>
      </c>
      <c r="O186" s="299">
        <v>32.4</v>
      </c>
      <c r="Q186" s="299">
        <f t="shared" ref="Q186:Q197" si="21">+IF(K186=F186,0,1)</f>
        <v>1</v>
      </c>
      <c r="R186" s="299">
        <f t="shared" ref="R186:R197" si="22">+IF(L186=G186,0,1)</f>
        <v>1</v>
      </c>
      <c r="S186" s="299">
        <f t="shared" ref="S186:S197" si="23">+IF(M186=H186,0,1)</f>
        <v>1</v>
      </c>
      <c r="T186" s="299">
        <f t="shared" ref="T186:T197" si="24">+IF(N186=I186,0,1)</f>
        <v>1</v>
      </c>
      <c r="U186" s="299">
        <f t="shared" ref="U186:U197" si="25">+IF(O186=J186,0,1)</f>
        <v>1</v>
      </c>
      <c r="AD186" s="328"/>
    </row>
    <row r="187" spans="2:30">
      <c r="B187" s="310"/>
      <c r="C187" s="626"/>
      <c r="D187" s="317" t="s">
        <v>291</v>
      </c>
      <c r="E187" s="315" t="s">
        <v>308</v>
      </c>
      <c r="F187" s="315">
        <f>+ROUND('Resolución 180-2023-OS_CD'!F176*Factores!$B$20,2)</f>
        <v>35.67</v>
      </c>
      <c r="G187" s="315">
        <f>+ROUND('Resolución 180-2023-OS_CD'!G176*Factores!$B$20,2)</f>
        <v>34.340000000000003</v>
      </c>
      <c r="H187" s="315">
        <f>+ROUND('Resolución 180-2023-OS_CD'!H176*Factores!$B$20,2)</f>
        <v>35.299999999999997</v>
      </c>
      <c r="I187" s="201">
        <f>+ROUND('Resolución 180-2023-OS_CD'!I176*Factores!$B$20,2)</f>
        <v>34.44</v>
      </c>
      <c r="J187" s="201">
        <f>+ROUND('Resolución 180-2023-OS_CD'!J176*Factores!$B$20,2)</f>
        <v>35.450000000000003</v>
      </c>
      <c r="K187" s="299">
        <v>37.33</v>
      </c>
      <c r="L187" s="299">
        <v>37.36</v>
      </c>
      <c r="M187" s="299">
        <v>39.869999999999997</v>
      </c>
      <c r="N187" s="299">
        <v>36.590000000000003</v>
      </c>
      <c r="O187" s="299">
        <v>38.979999999999997</v>
      </c>
      <c r="Q187" s="299">
        <f t="shared" si="21"/>
        <v>1</v>
      </c>
      <c r="R187" s="299">
        <f t="shared" si="22"/>
        <v>1</v>
      </c>
      <c r="S187" s="299">
        <f t="shared" si="23"/>
        <v>1</v>
      </c>
      <c r="T187" s="299">
        <f t="shared" si="24"/>
        <v>1</v>
      </c>
      <c r="U187" s="299">
        <f t="shared" si="25"/>
        <v>1</v>
      </c>
      <c r="AD187" s="328"/>
    </row>
    <row r="188" spans="2:30">
      <c r="B188" s="339" t="s">
        <v>337</v>
      </c>
      <c r="C188" s="627"/>
      <c r="D188" s="317" t="s">
        <v>293</v>
      </c>
      <c r="E188" s="315" t="s">
        <v>308</v>
      </c>
      <c r="F188" s="315">
        <f>+ROUND('Resolución 180-2023-OS_CD'!F177*Factores!$B$20,2)</f>
        <v>52.71</v>
      </c>
      <c r="G188" s="315">
        <f>+ROUND('Resolución 180-2023-OS_CD'!G177*Factores!$B$20,2)</f>
        <v>50.18</v>
      </c>
      <c r="H188" s="315">
        <f>+ROUND('Resolución 180-2023-OS_CD'!H177*Factores!$B$20,2)</f>
        <v>50.3</v>
      </c>
      <c r="I188" s="201">
        <f>+ROUND('Resolución 180-2023-OS_CD'!I177*Factores!$B$20,2)</f>
        <v>51.11</v>
      </c>
      <c r="J188" s="201">
        <f>+ROUND('Resolución 180-2023-OS_CD'!J177*Factores!$B$20,2)</f>
        <v>51.04</v>
      </c>
      <c r="K188" s="299">
        <v>39.99</v>
      </c>
      <c r="L188" s="299">
        <v>37.99</v>
      </c>
      <c r="M188" s="299">
        <v>39.869999999999997</v>
      </c>
      <c r="N188" s="299">
        <v>40.29</v>
      </c>
      <c r="O188" s="299">
        <v>39.630000000000003</v>
      </c>
      <c r="Q188" s="299">
        <f t="shared" si="21"/>
        <v>1</v>
      </c>
      <c r="R188" s="299">
        <f t="shared" si="22"/>
        <v>1</v>
      </c>
      <c r="S188" s="299">
        <f t="shared" si="23"/>
        <v>1</v>
      </c>
      <c r="T188" s="299">
        <f t="shared" si="24"/>
        <v>1</v>
      </c>
      <c r="U188" s="299">
        <f t="shared" si="25"/>
        <v>1</v>
      </c>
      <c r="AD188" s="328"/>
    </row>
    <row r="189" spans="2:30">
      <c r="B189" s="339" t="s">
        <v>338</v>
      </c>
      <c r="C189" s="631" t="s">
        <v>295</v>
      </c>
      <c r="D189" s="319" t="s">
        <v>288</v>
      </c>
      <c r="E189" s="315" t="s">
        <v>308</v>
      </c>
      <c r="F189" s="315">
        <f>+ROUND('Resolución 180-2023-OS_CD'!F178*Factores!$B$20,2)</f>
        <v>37.94</v>
      </c>
      <c r="G189" s="315">
        <f>+ROUND('Resolución 180-2023-OS_CD'!G178*Factores!$B$20,2)</f>
        <v>38.35</v>
      </c>
      <c r="H189" s="315">
        <f>+ROUND('Resolución 180-2023-OS_CD'!H178*Factores!$B$20,2)</f>
        <v>39.21</v>
      </c>
      <c r="I189" s="201">
        <f>+ROUND('Resolución 180-2023-OS_CD'!I178*Factores!$B$20,2)</f>
        <v>39.549999999999997</v>
      </c>
      <c r="J189" s="201">
        <f>+ROUND('Resolución 180-2023-OS_CD'!J178*Factores!$B$20,2)</f>
        <v>40.21</v>
      </c>
      <c r="K189" s="299">
        <v>50.27</v>
      </c>
      <c r="L189" s="299">
        <v>48.39</v>
      </c>
      <c r="M189" s="299">
        <v>50.51</v>
      </c>
      <c r="N189" s="299">
        <v>49.92</v>
      </c>
      <c r="O189" s="299">
        <v>51.95</v>
      </c>
      <c r="Q189" s="299">
        <f t="shared" si="21"/>
        <v>1</v>
      </c>
      <c r="R189" s="299">
        <f t="shared" si="22"/>
        <v>1</v>
      </c>
      <c r="S189" s="299">
        <f t="shared" si="23"/>
        <v>1</v>
      </c>
      <c r="T189" s="299">
        <f t="shared" si="24"/>
        <v>1</v>
      </c>
      <c r="U189" s="299">
        <f t="shared" si="25"/>
        <v>1</v>
      </c>
      <c r="AD189" s="328"/>
    </row>
    <row r="190" spans="2:30">
      <c r="B190" s="339" t="s">
        <v>339</v>
      </c>
      <c r="C190" s="626"/>
      <c r="D190" s="317" t="s">
        <v>291</v>
      </c>
      <c r="E190" s="315" t="s">
        <v>308</v>
      </c>
      <c r="F190" s="315">
        <f>+ROUND('Resolución 180-2023-OS_CD'!F179*Factores!$B$20,2)</f>
        <v>49.36</v>
      </c>
      <c r="G190" s="315">
        <f>+ROUND('Resolución 180-2023-OS_CD'!G179*Factores!$B$20,2)</f>
        <v>47.02</v>
      </c>
      <c r="H190" s="315">
        <f>+ROUND('Resolución 180-2023-OS_CD'!H179*Factores!$B$20,2)</f>
        <v>50.07</v>
      </c>
      <c r="I190" s="201">
        <f>+ROUND('Resolución 180-2023-OS_CD'!I179*Factores!$B$20,2)</f>
        <v>48.21</v>
      </c>
      <c r="J190" s="201">
        <f>+ROUND('Resolución 180-2023-OS_CD'!J179*Factores!$B$20,2)</f>
        <v>51.11</v>
      </c>
      <c r="K190" s="299">
        <v>57.75</v>
      </c>
      <c r="L190" s="299">
        <v>53.95</v>
      </c>
      <c r="M190" s="299">
        <v>60.44</v>
      </c>
      <c r="N190" s="299">
        <v>59.12</v>
      </c>
      <c r="O190" s="299">
        <v>61.69</v>
      </c>
      <c r="Q190" s="299">
        <f t="shared" si="21"/>
        <v>1</v>
      </c>
      <c r="R190" s="299">
        <f t="shared" si="22"/>
        <v>1</v>
      </c>
      <c r="S190" s="299">
        <f t="shared" si="23"/>
        <v>1</v>
      </c>
      <c r="T190" s="299">
        <f t="shared" si="24"/>
        <v>1</v>
      </c>
      <c r="U190" s="299">
        <f t="shared" si="25"/>
        <v>1</v>
      </c>
      <c r="AD190" s="328"/>
    </row>
    <row r="191" spans="2:30">
      <c r="B191" s="339" t="s">
        <v>334</v>
      </c>
      <c r="C191" s="629"/>
      <c r="D191" s="317" t="s">
        <v>293</v>
      </c>
      <c r="E191" s="315" t="s">
        <v>308</v>
      </c>
      <c r="F191" s="315">
        <f>+ROUND('Resolución 180-2023-OS_CD'!F180*Factores!$B$20,2)</f>
        <v>80.31</v>
      </c>
      <c r="G191" s="315">
        <f>+ROUND('Resolución 180-2023-OS_CD'!G180*Factores!$B$20,2)</f>
        <v>76.11</v>
      </c>
      <c r="H191" s="315">
        <f>+ROUND('Resolución 180-2023-OS_CD'!H180*Factores!$B$20,2)</f>
        <v>80.28</v>
      </c>
      <c r="I191" s="201">
        <f>+ROUND('Resolución 180-2023-OS_CD'!I180*Factores!$B$20,2)</f>
        <v>79.98</v>
      </c>
      <c r="J191" s="201">
        <f>+ROUND('Resolución 180-2023-OS_CD'!J180*Factores!$B$20,2)</f>
        <v>83.96</v>
      </c>
      <c r="K191" s="299">
        <v>61.33</v>
      </c>
      <c r="L191" s="299">
        <v>59.06</v>
      </c>
      <c r="M191" s="299">
        <v>61.45</v>
      </c>
      <c r="N191" s="299">
        <v>61.36</v>
      </c>
      <c r="O191" s="299">
        <v>63.64</v>
      </c>
      <c r="Q191" s="299">
        <f t="shared" si="21"/>
        <v>1</v>
      </c>
      <c r="R191" s="299">
        <f t="shared" si="22"/>
        <v>1</v>
      </c>
      <c r="S191" s="299">
        <f t="shared" si="23"/>
        <v>1</v>
      </c>
      <c r="T191" s="299">
        <f t="shared" si="24"/>
        <v>1</v>
      </c>
      <c r="U191" s="299">
        <f t="shared" si="25"/>
        <v>1</v>
      </c>
      <c r="AD191" s="328"/>
    </row>
    <row r="192" spans="2:30">
      <c r="B192" s="339" t="s">
        <v>335</v>
      </c>
      <c r="C192" s="630" t="s">
        <v>306</v>
      </c>
      <c r="D192" s="317" t="s">
        <v>307</v>
      </c>
      <c r="E192" s="315" t="s">
        <v>308</v>
      </c>
      <c r="F192" s="315">
        <f>+ROUND('Resolución 180-2023-OS_CD'!F181*Factores!$B$20,2)</f>
        <v>100.44</v>
      </c>
      <c r="G192" s="315">
        <f>+ROUND('Resolución 180-2023-OS_CD'!G181*Factores!$B$20,2)</f>
        <v>100.89</v>
      </c>
      <c r="H192" s="315">
        <f>+ROUND('Resolución 180-2023-OS_CD'!H181*Factores!$B$20,2)</f>
        <v>108.1</v>
      </c>
      <c r="I192" s="201">
        <f>+ROUND('Resolución 180-2023-OS_CD'!I181*Factores!$B$20,2)</f>
        <v>101.81</v>
      </c>
      <c r="J192" s="201">
        <f>+ROUND('Resolución 180-2023-OS_CD'!J181*Factores!$B$20,2)</f>
        <v>108.73</v>
      </c>
      <c r="K192" s="299">
        <v>74.25</v>
      </c>
      <c r="L192" s="299">
        <v>74.25</v>
      </c>
      <c r="M192" s="299">
        <v>78.94</v>
      </c>
      <c r="N192" s="299">
        <v>73.23</v>
      </c>
      <c r="O192" s="299">
        <v>77.77</v>
      </c>
      <c r="Q192" s="299">
        <f t="shared" si="21"/>
        <v>1</v>
      </c>
      <c r="R192" s="299">
        <f t="shared" si="22"/>
        <v>1</v>
      </c>
      <c r="S192" s="299">
        <f t="shared" si="23"/>
        <v>1</v>
      </c>
      <c r="T192" s="299">
        <f t="shared" si="24"/>
        <v>1</v>
      </c>
      <c r="U192" s="299">
        <f t="shared" si="25"/>
        <v>1</v>
      </c>
      <c r="AD192" s="328"/>
    </row>
    <row r="193" spans="2:30">
      <c r="B193" s="310"/>
      <c r="C193" s="628"/>
      <c r="D193" s="317" t="s">
        <v>309</v>
      </c>
      <c r="E193" s="315" t="s">
        <v>308</v>
      </c>
      <c r="F193" s="315">
        <f>+ROUND('Resolución 180-2023-OS_CD'!F182*Factores!$B$20,2)</f>
        <v>93.93</v>
      </c>
      <c r="G193" s="315">
        <f>+ROUND('Resolución 180-2023-OS_CD'!G182*Factores!$B$20,2)</f>
        <v>94.34</v>
      </c>
      <c r="H193" s="315">
        <f>+ROUND('Resolución 180-2023-OS_CD'!H182*Factores!$B$20,2)</f>
        <v>100.74</v>
      </c>
      <c r="I193" s="201">
        <f>+ROUND('Resolución 180-2023-OS_CD'!I182*Factores!$B$20,2)</f>
        <v>95.57</v>
      </c>
      <c r="J193" s="201">
        <f>+ROUND('Resolución 180-2023-OS_CD'!J182*Factores!$B$20,2)</f>
        <v>101.74</v>
      </c>
      <c r="K193" s="299">
        <v>69.55</v>
      </c>
      <c r="L193" s="299">
        <v>69.55</v>
      </c>
      <c r="M193" s="299">
        <v>73.709999999999994</v>
      </c>
      <c r="N193" s="299">
        <v>69.17</v>
      </c>
      <c r="O193" s="299">
        <v>73.17</v>
      </c>
      <c r="Q193" s="299">
        <f t="shared" si="21"/>
        <v>1</v>
      </c>
      <c r="R193" s="299">
        <f t="shared" si="22"/>
        <v>1</v>
      </c>
      <c r="S193" s="299">
        <f t="shared" si="23"/>
        <v>1</v>
      </c>
      <c r="T193" s="299">
        <f t="shared" si="24"/>
        <v>1</v>
      </c>
      <c r="U193" s="299">
        <f t="shared" si="25"/>
        <v>1</v>
      </c>
      <c r="AD193" s="328"/>
    </row>
    <row r="194" spans="2:30">
      <c r="B194" s="310"/>
      <c r="C194" s="629"/>
      <c r="D194" s="317" t="s">
        <v>310</v>
      </c>
      <c r="E194" s="315" t="s">
        <v>308</v>
      </c>
      <c r="F194" s="315">
        <f>+ROUND('Resolución 180-2023-OS_CD'!F183*Factores!$B$20,2)</f>
        <v>93.93</v>
      </c>
      <c r="G194" s="315">
        <f>+ROUND('Resolución 180-2023-OS_CD'!G183*Factores!$B$20,2)</f>
        <v>94.34</v>
      </c>
      <c r="H194" s="315">
        <f>+ROUND('Resolución 180-2023-OS_CD'!H183*Factores!$B$20,2)</f>
        <v>100.74</v>
      </c>
      <c r="I194" s="201">
        <f>+ROUND('Resolución 180-2023-OS_CD'!I183*Factores!$B$20,2)</f>
        <v>95.57</v>
      </c>
      <c r="J194" s="201">
        <f>+ROUND('Resolución 180-2023-OS_CD'!J183*Factores!$B$20,2)</f>
        <v>101.74</v>
      </c>
      <c r="K194" s="299">
        <v>69.55</v>
      </c>
      <c r="L194" s="299">
        <v>69.55</v>
      </c>
      <c r="M194" s="299">
        <v>73.709999999999994</v>
      </c>
      <c r="N194" s="299">
        <v>69.17</v>
      </c>
      <c r="O194" s="299">
        <v>73.17</v>
      </c>
      <c r="Q194" s="299">
        <f t="shared" si="21"/>
        <v>1</v>
      </c>
      <c r="R194" s="299">
        <f t="shared" si="22"/>
        <v>1</v>
      </c>
      <c r="S194" s="299">
        <f t="shared" si="23"/>
        <v>1</v>
      </c>
      <c r="T194" s="299">
        <f t="shared" si="24"/>
        <v>1</v>
      </c>
      <c r="U194" s="299">
        <f t="shared" si="25"/>
        <v>1</v>
      </c>
      <c r="AD194" s="328"/>
    </row>
    <row r="195" spans="2:30">
      <c r="B195" s="310"/>
      <c r="C195" s="630" t="s">
        <v>311</v>
      </c>
      <c r="D195" s="317" t="s">
        <v>312</v>
      </c>
      <c r="E195" s="315" t="s">
        <v>308</v>
      </c>
      <c r="F195" s="315">
        <f>+ROUND('Resolución 180-2023-OS_CD'!F184*Factores!$B$20,2)</f>
        <v>146.12</v>
      </c>
      <c r="G195" s="315">
        <f>+ROUND('Resolución 180-2023-OS_CD'!G184*Factores!$B$20,2)</f>
        <v>146.66999999999999</v>
      </c>
      <c r="H195" s="315">
        <f>+ROUND('Resolución 180-2023-OS_CD'!H184*Factores!$B$20,2)</f>
        <v>156.31</v>
      </c>
      <c r="I195" s="201">
        <f>+ROUND('Resolución 180-2023-OS_CD'!I184*Factores!$B$20,2)</f>
        <v>150.21</v>
      </c>
      <c r="J195" s="201">
        <f>+ROUND('Resolución 180-2023-OS_CD'!J184*Factores!$B$20,2)</f>
        <v>159.44</v>
      </c>
      <c r="K195" s="299">
        <v>116.18</v>
      </c>
      <c r="L195" s="299">
        <v>116.18</v>
      </c>
      <c r="M195" s="299">
        <v>122.46</v>
      </c>
      <c r="N195" s="299">
        <v>117.05</v>
      </c>
      <c r="O195" s="299">
        <v>123.06</v>
      </c>
      <c r="Q195" s="299">
        <f t="shared" si="21"/>
        <v>1</v>
      </c>
      <c r="R195" s="299">
        <f t="shared" si="22"/>
        <v>1</v>
      </c>
      <c r="S195" s="299">
        <f t="shared" si="23"/>
        <v>1</v>
      </c>
      <c r="T195" s="299">
        <f t="shared" si="24"/>
        <v>1</v>
      </c>
      <c r="U195" s="299">
        <f t="shared" si="25"/>
        <v>1</v>
      </c>
      <c r="AD195" s="328"/>
    </row>
    <row r="196" spans="2:30">
      <c r="B196" s="310"/>
      <c r="C196" s="628"/>
      <c r="D196" s="317" t="s">
        <v>313</v>
      </c>
      <c r="E196" s="315" t="s">
        <v>308</v>
      </c>
      <c r="F196" s="315">
        <f>+ROUND('Resolución 180-2023-OS_CD'!F185*Factores!$B$20,2)</f>
        <v>136</v>
      </c>
      <c r="G196" s="315">
        <f>+ROUND('Resolución 180-2023-OS_CD'!G185*Factores!$B$20,2)</f>
        <v>117.22</v>
      </c>
      <c r="H196" s="315">
        <f>+ROUND('Resolución 180-2023-OS_CD'!H185*Factores!$B$20,2)</f>
        <v>125.47</v>
      </c>
      <c r="I196" s="201">
        <f>+ROUND('Resolución 180-2023-OS_CD'!I185*Factores!$B$20,2)</f>
        <v>118.67</v>
      </c>
      <c r="J196" s="201">
        <f>+ROUND('Resolución 180-2023-OS_CD'!J185*Factores!$B$20,2)</f>
        <v>126.56</v>
      </c>
      <c r="K196" s="299">
        <v>94.69</v>
      </c>
      <c r="L196" s="299">
        <v>94.69</v>
      </c>
      <c r="M196" s="299">
        <v>100.07</v>
      </c>
      <c r="N196" s="299">
        <v>94.84</v>
      </c>
      <c r="O196" s="299">
        <v>100.01</v>
      </c>
      <c r="Q196" s="299">
        <f t="shared" si="21"/>
        <v>1</v>
      </c>
      <c r="R196" s="299">
        <f t="shared" si="22"/>
        <v>1</v>
      </c>
      <c r="S196" s="299">
        <f t="shared" si="23"/>
        <v>1</v>
      </c>
      <c r="T196" s="299">
        <f t="shared" si="24"/>
        <v>1</v>
      </c>
      <c r="U196" s="299">
        <f t="shared" si="25"/>
        <v>1</v>
      </c>
      <c r="AD196" s="328"/>
    </row>
    <row r="197" spans="2:30">
      <c r="B197" s="316"/>
      <c r="C197" s="318"/>
      <c r="D197" s="317" t="s">
        <v>314</v>
      </c>
      <c r="E197" s="315" t="s">
        <v>308</v>
      </c>
      <c r="F197" s="315">
        <f>+ROUND('Resolución 180-2023-OS_CD'!F186*Factores!$B$20,2)</f>
        <v>136</v>
      </c>
      <c r="G197" s="315">
        <f>+ROUND('Resolución 180-2023-OS_CD'!G186*Factores!$B$20,2)</f>
        <v>117.22</v>
      </c>
      <c r="H197" s="315">
        <f>+ROUND('Resolución 180-2023-OS_CD'!H186*Factores!$B$20,2)</f>
        <v>125.47</v>
      </c>
      <c r="I197" s="201">
        <f>+ROUND('Resolución 180-2023-OS_CD'!I186*Factores!$B$20,2)</f>
        <v>118.67</v>
      </c>
      <c r="J197" s="201">
        <f>+ROUND('Resolución 180-2023-OS_CD'!J186*Factores!$B$20,2)</f>
        <v>126.56</v>
      </c>
      <c r="K197" s="299">
        <v>94.69</v>
      </c>
      <c r="L197" s="299">
        <v>94.69</v>
      </c>
      <c r="M197" s="299">
        <v>100.07</v>
      </c>
      <c r="N197" s="299">
        <v>94.84</v>
      </c>
      <c r="O197" s="299">
        <v>100.01</v>
      </c>
      <c r="Q197" s="299">
        <f t="shared" si="21"/>
        <v>1</v>
      </c>
      <c r="R197" s="299">
        <f t="shared" si="22"/>
        <v>1</v>
      </c>
      <c r="S197" s="299">
        <f t="shared" si="23"/>
        <v>1</v>
      </c>
      <c r="T197" s="299">
        <f t="shared" si="24"/>
        <v>1</v>
      </c>
      <c r="U197" s="299">
        <f t="shared" si="25"/>
        <v>1</v>
      </c>
      <c r="V197" s="328">
        <f>+SUM(Q186:U197)</f>
        <v>60</v>
      </c>
      <c r="Z197" s="681" t="s">
        <v>395</v>
      </c>
      <c r="AB197" s="774" t="s">
        <v>395</v>
      </c>
      <c r="AC197" s="774" t="s">
        <v>395</v>
      </c>
      <c r="AD197" s="328"/>
    </row>
    <row r="198" spans="2:30">
      <c r="Q198" s="299"/>
      <c r="R198" s="299"/>
      <c r="S198" s="299"/>
      <c r="T198" s="299"/>
      <c r="U198" s="299"/>
      <c r="Z198" s="299">
        <f>+SUM(F186:J197)</f>
        <v>4931.1600000000008</v>
      </c>
      <c r="AB198" s="774">
        <v>4445.4700000000012</v>
      </c>
      <c r="AC198" s="774">
        <v>4445.1200000000008</v>
      </c>
      <c r="AD198" s="328">
        <f t="shared" si="15"/>
        <v>-0.3500000000003638</v>
      </c>
    </row>
    <row r="199" spans="2:30">
      <c r="Q199" s="299"/>
      <c r="R199" s="299"/>
      <c r="S199" s="299"/>
      <c r="T199" s="299"/>
      <c r="U199" s="299"/>
      <c r="AD199" s="328"/>
    </row>
    <row r="200" spans="2:30" ht="18.75">
      <c r="B200" s="1312" t="s">
        <v>340</v>
      </c>
      <c r="C200" s="1312"/>
      <c r="D200" s="1312"/>
      <c r="E200" s="1312"/>
      <c r="F200" s="1312"/>
      <c r="G200" s="1312"/>
      <c r="H200" s="1312"/>
      <c r="I200" s="1312"/>
      <c r="J200" s="1312"/>
      <c r="Q200" s="299"/>
      <c r="R200" s="299"/>
      <c r="S200" s="299"/>
      <c r="T200" s="299"/>
      <c r="U200" s="299"/>
      <c r="AD200" s="328"/>
    </row>
    <row r="201" spans="2:30" ht="18.75">
      <c r="B201" s="320"/>
      <c r="C201" s="320"/>
      <c r="D201" s="320"/>
      <c r="E201" s="320"/>
      <c r="F201" s="320"/>
      <c r="G201" s="320"/>
      <c r="H201" s="320"/>
      <c r="Q201" s="299"/>
      <c r="R201" s="299"/>
      <c r="S201" s="299"/>
      <c r="T201" s="299"/>
      <c r="U201" s="299"/>
      <c r="AD201" s="328"/>
    </row>
    <row r="202" spans="2:30">
      <c r="B202" s="413" t="s">
        <v>49</v>
      </c>
      <c r="C202" s="414"/>
      <c r="D202" s="414"/>
      <c r="E202" s="415"/>
      <c r="F202" s="416" t="s">
        <v>285</v>
      </c>
      <c r="G202" s="417"/>
      <c r="H202" s="417"/>
      <c r="I202" s="715"/>
      <c r="J202" s="715"/>
      <c r="Q202" s="299"/>
      <c r="R202" s="299"/>
      <c r="S202" s="299"/>
      <c r="T202" s="299"/>
      <c r="U202" s="299"/>
      <c r="AD202" s="328"/>
    </row>
    <row r="203" spans="2:30">
      <c r="B203" s="410"/>
      <c r="C203" s="419"/>
      <c r="D203" s="419"/>
      <c r="E203" s="419"/>
      <c r="F203" s="419"/>
      <c r="G203" s="419" t="s">
        <v>298</v>
      </c>
      <c r="H203" s="419"/>
      <c r="I203" s="714" t="s">
        <v>298</v>
      </c>
      <c r="J203" s="714" t="s">
        <v>299</v>
      </c>
      <c r="Q203" s="299"/>
      <c r="R203" s="299"/>
      <c r="S203" s="299"/>
      <c r="T203" s="299"/>
      <c r="U203" s="299"/>
      <c r="AD203" s="328"/>
    </row>
    <row r="204" spans="2:30">
      <c r="B204" s="399" t="s">
        <v>129</v>
      </c>
      <c r="C204" s="399" t="s">
        <v>3</v>
      </c>
      <c r="D204" s="399" t="s">
        <v>286</v>
      </c>
      <c r="E204" s="399" t="s">
        <v>300</v>
      </c>
      <c r="F204" s="399" t="s">
        <v>301</v>
      </c>
      <c r="G204" s="399" t="s">
        <v>302</v>
      </c>
      <c r="H204" s="399" t="s">
        <v>303</v>
      </c>
      <c r="I204" s="712" t="s">
        <v>304</v>
      </c>
      <c r="J204" s="712" t="s">
        <v>305</v>
      </c>
      <c r="Q204" s="299"/>
      <c r="R204" s="299"/>
      <c r="S204" s="299"/>
      <c r="T204" s="299"/>
      <c r="U204" s="299"/>
      <c r="AD204" s="328"/>
    </row>
    <row r="205" spans="2:30">
      <c r="B205" s="365"/>
      <c r="C205" s="365"/>
      <c r="D205" s="365"/>
      <c r="E205" s="365"/>
      <c r="F205" s="365"/>
      <c r="G205" s="365"/>
      <c r="H205" s="365"/>
      <c r="I205" s="713" t="s">
        <v>305</v>
      </c>
      <c r="J205" s="713"/>
      <c r="Q205" s="299"/>
      <c r="R205" s="299"/>
      <c r="S205" s="299"/>
      <c r="T205" s="299"/>
      <c r="U205" s="299"/>
      <c r="AD205" s="328"/>
    </row>
    <row r="206" spans="2:30">
      <c r="B206" s="1325" t="s">
        <v>341</v>
      </c>
      <c r="C206" s="625" t="s">
        <v>287</v>
      </c>
      <c r="D206" s="317" t="s">
        <v>342</v>
      </c>
      <c r="E206" s="315" t="s">
        <v>308</v>
      </c>
      <c r="F206" s="315">
        <f>+ROUND('Resolución 180-2023-OS_CD'!F199*Factores!$B$20,2)</f>
        <v>69.78</v>
      </c>
      <c r="G206" s="315">
        <f>+ROUND('Resolución 180-2023-OS_CD'!G199*Factores!$B$20,2)</f>
        <v>70.08</v>
      </c>
      <c r="H206" s="315">
        <f>+ROUND('Resolución 180-2023-OS_CD'!H199*Factores!$B$20,2)</f>
        <v>69.12</v>
      </c>
      <c r="I206" s="201">
        <f>+ROUND('Resolución 180-2023-OS_CD'!I199*Factores!$B$20,2)</f>
        <v>70.23</v>
      </c>
      <c r="J206" s="201">
        <f>+ROUND('Resolución 180-2023-OS_CD'!J199*Factores!$B$20,2)</f>
        <v>68.959999999999994</v>
      </c>
      <c r="K206" s="299">
        <v>50.01</v>
      </c>
      <c r="L206" s="299">
        <v>45.85</v>
      </c>
      <c r="M206" s="299">
        <v>48.96</v>
      </c>
      <c r="N206" s="299">
        <v>44.69</v>
      </c>
      <c r="O206" s="299">
        <v>47.7</v>
      </c>
      <c r="Q206" s="299">
        <f t="shared" ref="Q206:U213" si="26">+IF(K206=F206,0,1)</f>
        <v>1</v>
      </c>
      <c r="R206" s="299">
        <f t="shared" si="26"/>
        <v>1</v>
      </c>
      <c r="S206" s="299">
        <f t="shared" si="26"/>
        <v>1</v>
      </c>
      <c r="T206" s="299">
        <f t="shared" si="26"/>
        <v>1</v>
      </c>
      <c r="U206" s="299">
        <f t="shared" si="26"/>
        <v>1</v>
      </c>
      <c r="AD206" s="328"/>
    </row>
    <row r="207" spans="2:30">
      <c r="B207" s="1325"/>
      <c r="C207" s="627"/>
      <c r="D207" s="317" t="s">
        <v>343</v>
      </c>
      <c r="E207" s="315" t="s">
        <v>308</v>
      </c>
      <c r="F207" s="315">
        <f>+ROUND('Resolución 180-2023-OS_CD'!F200*Factores!$B$20,2)</f>
        <v>69.709999999999994</v>
      </c>
      <c r="G207" s="315">
        <f>+ROUND('Resolución 180-2023-OS_CD'!G200*Factores!$B$20,2)</f>
        <v>70.05</v>
      </c>
      <c r="H207" s="315">
        <f>+ROUND('Resolución 180-2023-OS_CD'!H200*Factores!$B$20,2)</f>
        <v>69.040000000000006</v>
      </c>
      <c r="I207" s="201">
        <f>+ROUND('Resolución 180-2023-OS_CD'!I200*Factores!$B$20,2)</f>
        <v>70.16</v>
      </c>
      <c r="J207" s="201">
        <f>+ROUND('Resolución 180-2023-OS_CD'!J200*Factores!$B$20,2)</f>
        <v>68.930000000000007</v>
      </c>
      <c r="K207" s="299">
        <v>42.26</v>
      </c>
      <c r="L207" s="299">
        <v>39.25</v>
      </c>
      <c r="M207" s="299">
        <v>41.94</v>
      </c>
      <c r="N207" s="299">
        <v>41.22</v>
      </c>
      <c r="O207" s="299">
        <v>40.86</v>
      </c>
      <c r="Q207" s="299">
        <f t="shared" si="26"/>
        <v>1</v>
      </c>
      <c r="R207" s="299">
        <f t="shared" si="26"/>
        <v>1</v>
      </c>
      <c r="S207" s="299">
        <f t="shared" si="26"/>
        <v>1</v>
      </c>
      <c r="T207" s="299">
        <f t="shared" si="26"/>
        <v>1</v>
      </c>
      <c r="U207" s="299">
        <f t="shared" si="26"/>
        <v>1</v>
      </c>
      <c r="AD207" s="328"/>
    </row>
    <row r="208" spans="2:30">
      <c r="B208" s="1325"/>
      <c r="C208" s="625" t="s">
        <v>295</v>
      </c>
      <c r="D208" s="317" t="s">
        <v>342</v>
      </c>
      <c r="E208" s="315" t="s">
        <v>308</v>
      </c>
      <c r="F208" s="315">
        <f>+ROUND('Resolución 180-2023-OS_CD'!F201*Factores!$B$20,2)</f>
        <v>69.709999999999994</v>
      </c>
      <c r="G208" s="315">
        <f>+ROUND('Resolución 180-2023-OS_CD'!G201*Factores!$B$20,2)</f>
        <v>70.05</v>
      </c>
      <c r="H208" s="315">
        <f>+ROUND('Resolución 180-2023-OS_CD'!H201*Factores!$B$20,2)</f>
        <v>69.040000000000006</v>
      </c>
      <c r="I208" s="201">
        <f>+ROUND('Resolución 180-2023-OS_CD'!I201*Factores!$B$20,2)</f>
        <v>70.16</v>
      </c>
      <c r="J208" s="201">
        <f>+ROUND('Resolución 180-2023-OS_CD'!J201*Factores!$B$20,2)</f>
        <v>68.930000000000007</v>
      </c>
      <c r="K208" s="299">
        <v>54.91</v>
      </c>
      <c r="L208" s="299">
        <v>54.91</v>
      </c>
      <c r="M208" s="299">
        <v>58.67</v>
      </c>
      <c r="N208" s="299">
        <v>53.59</v>
      </c>
      <c r="O208" s="299">
        <v>57.21</v>
      </c>
      <c r="Q208" s="299">
        <f t="shared" si="26"/>
        <v>1</v>
      </c>
      <c r="R208" s="299">
        <f t="shared" si="26"/>
        <v>1</v>
      </c>
      <c r="S208" s="299">
        <f t="shared" si="26"/>
        <v>1</v>
      </c>
      <c r="T208" s="299">
        <f t="shared" si="26"/>
        <v>1</v>
      </c>
      <c r="U208" s="299">
        <f t="shared" si="26"/>
        <v>1</v>
      </c>
      <c r="AD208" s="328"/>
    </row>
    <row r="209" spans="2:30">
      <c r="B209" s="1325"/>
      <c r="C209" s="629"/>
      <c r="D209" s="317" t="s">
        <v>343</v>
      </c>
      <c r="E209" s="315" t="s">
        <v>308</v>
      </c>
      <c r="F209" s="315">
        <f>+ROUND('Resolución 180-2023-OS_CD'!F202*Factores!$B$20,2)</f>
        <v>76.709999999999994</v>
      </c>
      <c r="G209" s="315">
        <f>+ROUND('Resolución 180-2023-OS_CD'!G202*Factores!$B$20,2)</f>
        <v>77.040000000000006</v>
      </c>
      <c r="H209" s="315">
        <f>+ROUND('Resolución 180-2023-OS_CD'!H202*Factores!$B$20,2)</f>
        <v>82.84</v>
      </c>
      <c r="I209" s="201">
        <f>+ROUND('Resolución 180-2023-OS_CD'!I202*Factores!$B$20,2)</f>
        <v>77.19</v>
      </c>
      <c r="J209" s="201">
        <f>+ROUND('Resolución 180-2023-OS_CD'!J202*Factores!$B$20,2)</f>
        <v>82.73</v>
      </c>
      <c r="K209" s="299">
        <v>49.98</v>
      </c>
      <c r="L209" s="299">
        <v>45.79</v>
      </c>
      <c r="M209" s="299">
        <v>48.93</v>
      </c>
      <c r="N209" s="299">
        <v>44.66</v>
      </c>
      <c r="O209" s="299">
        <v>47.67</v>
      </c>
      <c r="Q209" s="299">
        <f t="shared" si="26"/>
        <v>1</v>
      </c>
      <c r="R209" s="299">
        <f t="shared" si="26"/>
        <v>1</v>
      </c>
      <c r="S209" s="299">
        <f t="shared" si="26"/>
        <v>1</v>
      </c>
      <c r="T209" s="299">
        <f t="shared" si="26"/>
        <v>1</v>
      </c>
      <c r="U209" s="299">
        <f t="shared" si="26"/>
        <v>1</v>
      </c>
      <c r="AD209" s="328"/>
    </row>
    <row r="210" spans="2:30">
      <c r="B210" s="1325"/>
      <c r="C210" s="630" t="s">
        <v>306</v>
      </c>
      <c r="D210" s="317" t="s">
        <v>342</v>
      </c>
      <c r="E210" s="315" t="s">
        <v>308</v>
      </c>
      <c r="F210" s="315">
        <f>+ROUND('Resolución 180-2023-OS_CD'!F203*Factores!$B$20,2)</f>
        <v>290.08</v>
      </c>
      <c r="G210" s="315">
        <f>+ROUND('Resolución 180-2023-OS_CD'!G203*Factores!$B$20,2)</f>
        <v>292.24</v>
      </c>
      <c r="H210" s="315">
        <f>+ROUND('Resolución 180-2023-OS_CD'!H203*Factores!$B$20,2)</f>
        <v>301.91000000000003</v>
      </c>
      <c r="I210" s="201">
        <f>+ROUND('Resolución 180-2023-OS_CD'!I203*Factores!$B$20,2)</f>
        <v>293.02</v>
      </c>
      <c r="J210" s="201">
        <f>+ROUND('Resolución 180-2023-OS_CD'!J203*Factores!$B$20,2)</f>
        <v>302.25</v>
      </c>
      <c r="K210" s="299">
        <v>188.96</v>
      </c>
      <c r="L210" s="299">
        <v>188.96</v>
      </c>
      <c r="M210" s="299">
        <v>195.18</v>
      </c>
      <c r="N210" s="299">
        <v>177.49</v>
      </c>
      <c r="O210" s="299">
        <v>183.49</v>
      </c>
      <c r="Q210" s="299">
        <f t="shared" si="26"/>
        <v>1</v>
      </c>
      <c r="R210" s="299">
        <f t="shared" si="26"/>
        <v>1</v>
      </c>
      <c r="S210" s="299">
        <f t="shared" si="26"/>
        <v>1</v>
      </c>
      <c r="T210" s="299">
        <f t="shared" si="26"/>
        <v>1</v>
      </c>
      <c r="U210" s="299">
        <f t="shared" si="26"/>
        <v>1</v>
      </c>
      <c r="AD210" s="328"/>
    </row>
    <row r="211" spans="2:30">
      <c r="B211" s="1325"/>
      <c r="C211" s="629"/>
      <c r="D211" s="317" t="s">
        <v>343</v>
      </c>
      <c r="E211" s="315" t="s">
        <v>308</v>
      </c>
      <c r="F211" s="315">
        <f>+ROUND('Resolución 180-2023-OS_CD'!F204*Factores!$B$20,2)</f>
        <v>109.37</v>
      </c>
      <c r="G211" s="315">
        <f>+ROUND('Resolución 180-2023-OS_CD'!G204*Factores!$B$20,2)</f>
        <v>109.88</v>
      </c>
      <c r="H211" s="315">
        <f>+ROUND('Resolución 180-2023-OS_CD'!H204*Factores!$B$20,2)</f>
        <v>103.38</v>
      </c>
      <c r="I211" s="201">
        <f>+ROUND('Resolución 180-2023-OS_CD'!I204*Factores!$B$20,2)</f>
        <v>110</v>
      </c>
      <c r="J211" s="201">
        <f>+ROUND('Resolución 180-2023-OS_CD'!J204*Factores!$B$20,2)</f>
        <v>103.15</v>
      </c>
      <c r="K211" s="299">
        <v>78.400000000000006</v>
      </c>
      <c r="L211" s="299">
        <v>78.400000000000006</v>
      </c>
      <c r="M211" s="299">
        <v>83.78</v>
      </c>
      <c r="N211" s="299">
        <v>76.52</v>
      </c>
      <c r="O211" s="299">
        <v>81.66</v>
      </c>
      <c r="Q211" s="299">
        <f t="shared" si="26"/>
        <v>1</v>
      </c>
      <c r="R211" s="299">
        <f t="shared" si="26"/>
        <v>1</v>
      </c>
      <c r="S211" s="299">
        <f t="shared" si="26"/>
        <v>1</v>
      </c>
      <c r="T211" s="299">
        <f t="shared" si="26"/>
        <v>1</v>
      </c>
      <c r="U211" s="299">
        <f t="shared" si="26"/>
        <v>1</v>
      </c>
      <c r="AD211" s="328"/>
    </row>
    <row r="212" spans="2:30">
      <c r="B212" s="1325"/>
      <c r="C212" s="630" t="s">
        <v>311</v>
      </c>
      <c r="D212" s="317" t="s">
        <v>342</v>
      </c>
      <c r="E212" s="315" t="s">
        <v>308</v>
      </c>
      <c r="F212" s="315">
        <f>+ROUND('Resolución 180-2023-OS_CD'!F205*Factores!$B$20,2)</f>
        <v>565.73</v>
      </c>
      <c r="G212" s="315">
        <f>+ROUND('Resolución 180-2023-OS_CD'!G205*Factores!$B$20,2)</f>
        <v>568.33000000000004</v>
      </c>
      <c r="H212" s="315">
        <f>+ROUND('Resolución 180-2023-OS_CD'!H205*Factores!$B$20,2)</f>
        <v>579.94000000000005</v>
      </c>
      <c r="I212" s="201">
        <f>+ROUND('Resolución 180-2023-OS_CD'!I205*Factores!$B$20,2)</f>
        <v>608.25</v>
      </c>
      <c r="J212" s="201">
        <f>+ROUND('Resolución 180-2023-OS_CD'!J205*Factores!$B$20,2)</f>
        <v>619.33000000000004</v>
      </c>
      <c r="K212" s="299">
        <v>321.62</v>
      </c>
      <c r="L212" s="299">
        <v>321.62</v>
      </c>
      <c r="M212" s="299">
        <v>329.12</v>
      </c>
      <c r="N212" s="299">
        <v>319.79000000000002</v>
      </c>
      <c r="O212" s="299">
        <v>327</v>
      </c>
      <c r="Q212" s="299">
        <f t="shared" si="26"/>
        <v>1</v>
      </c>
      <c r="R212" s="299">
        <f t="shared" si="26"/>
        <v>1</v>
      </c>
      <c r="S212" s="299">
        <f t="shared" si="26"/>
        <v>1</v>
      </c>
      <c r="T212" s="299">
        <f t="shared" si="26"/>
        <v>1</v>
      </c>
      <c r="U212" s="299">
        <f t="shared" si="26"/>
        <v>1</v>
      </c>
      <c r="AD212" s="328"/>
    </row>
    <row r="213" spans="2:30">
      <c r="B213" s="1326"/>
      <c r="C213" s="318"/>
      <c r="D213" s="317" t="s">
        <v>343</v>
      </c>
      <c r="E213" s="315" t="s">
        <v>308</v>
      </c>
      <c r="F213" s="315">
        <f>+ROUND('Resolución 180-2023-OS_CD'!F206*Factores!$B$20,2)</f>
        <v>345.28</v>
      </c>
      <c r="G213" s="315">
        <f>+ROUND('Resolución 180-2023-OS_CD'!G206*Factores!$B$20,2)</f>
        <v>345.87</v>
      </c>
      <c r="H213" s="315">
        <f>+ROUND('Resolución 180-2023-OS_CD'!H206*Factores!$B$20,2)</f>
        <v>355.51</v>
      </c>
      <c r="I213" s="201">
        <f>+ROUND('Resolución 180-2023-OS_CD'!I206*Factores!$B$20,2)</f>
        <v>384.97</v>
      </c>
      <c r="J213" s="201">
        <f>+ROUND('Resolución 180-2023-OS_CD'!J206*Factores!$B$20,2)</f>
        <v>394.2</v>
      </c>
      <c r="K213" s="299">
        <v>186.33</v>
      </c>
      <c r="L213" s="299">
        <v>186.33</v>
      </c>
      <c r="M213" s="299">
        <v>192.61</v>
      </c>
      <c r="N213" s="299">
        <v>196.05</v>
      </c>
      <c r="O213" s="299">
        <v>202.09</v>
      </c>
      <c r="Q213" s="299">
        <f t="shared" si="26"/>
        <v>1</v>
      </c>
      <c r="R213" s="299">
        <f t="shared" si="26"/>
        <v>1</v>
      </c>
      <c r="S213" s="299">
        <f t="shared" si="26"/>
        <v>1</v>
      </c>
      <c r="T213" s="299">
        <f t="shared" si="26"/>
        <v>1</v>
      </c>
      <c r="U213" s="299">
        <f t="shared" si="26"/>
        <v>1</v>
      </c>
      <c r="V213" s="328">
        <f>+SUM(Q206:U213)</f>
        <v>40</v>
      </c>
      <c r="Z213" s="681" t="s">
        <v>395</v>
      </c>
      <c r="AB213" s="774" t="s">
        <v>395</v>
      </c>
      <c r="AC213" s="774" t="s">
        <v>395</v>
      </c>
      <c r="AD213" s="328"/>
    </row>
    <row r="214" spans="2:30">
      <c r="B214" s="660"/>
      <c r="C214" s="661"/>
      <c r="D214" s="274"/>
      <c r="E214" s="606"/>
      <c r="F214" s="606"/>
      <c r="G214" s="606"/>
      <c r="H214" s="606"/>
      <c r="I214" s="677"/>
      <c r="J214" s="677"/>
      <c r="K214" s="299"/>
      <c r="L214" s="299"/>
      <c r="M214" s="299"/>
      <c r="N214" s="299"/>
      <c r="O214" s="299"/>
      <c r="Q214" s="299"/>
      <c r="R214" s="299"/>
      <c r="S214" s="299"/>
      <c r="T214" s="299"/>
      <c r="U214" s="299"/>
      <c r="V214" s="328"/>
      <c r="Z214" s="299">
        <f>+SUM(F206:J213)</f>
        <v>8223.15</v>
      </c>
      <c r="AB214" s="774">
        <v>7527.83</v>
      </c>
      <c r="AC214" s="774">
        <v>7527.0000000000009</v>
      </c>
      <c r="AD214" s="328">
        <f t="shared" ref="AD214:AD270" si="27">+AC214-AB214</f>
        <v>-0.82999999999901775</v>
      </c>
    </row>
    <row r="215" spans="2:30">
      <c r="B215" s="660"/>
      <c r="C215" s="661"/>
      <c r="D215" s="274"/>
      <c r="E215" s="606"/>
      <c r="F215" s="606"/>
      <c r="G215" s="606"/>
      <c r="H215" s="606"/>
      <c r="I215" s="606"/>
      <c r="J215" s="606"/>
      <c r="K215" s="299"/>
      <c r="L215" s="299"/>
      <c r="M215" s="299"/>
      <c r="N215" s="299"/>
      <c r="O215" s="299"/>
      <c r="Q215" s="299"/>
      <c r="R215" s="299"/>
      <c r="S215" s="299"/>
      <c r="T215" s="299"/>
      <c r="U215" s="299"/>
      <c r="V215" s="328"/>
      <c r="AD215" s="328"/>
    </row>
    <row r="216" spans="2:30">
      <c r="AD216" s="328"/>
    </row>
    <row r="217" spans="2:30" ht="18.75">
      <c r="B217" s="1312" t="s">
        <v>344</v>
      </c>
      <c r="C217" s="1312"/>
      <c r="D217" s="1312"/>
      <c r="E217" s="1312"/>
      <c r="F217" s="321"/>
      <c r="G217" s="321"/>
      <c r="AD217" s="328"/>
    </row>
    <row r="218" spans="2:30">
      <c r="AD218" s="328"/>
    </row>
    <row r="219" spans="2:30">
      <c r="B219" s="322" t="s">
        <v>345</v>
      </c>
      <c r="C219" s="323"/>
      <c r="D219" s="323"/>
      <c r="E219" s="323"/>
      <c r="F219" s="323"/>
      <c r="G219" s="323"/>
      <c r="AD219" s="328"/>
    </row>
    <row r="220" spans="2:30">
      <c r="B220" s="323"/>
      <c r="C220" s="323"/>
      <c r="D220" s="323"/>
      <c r="E220" s="323"/>
      <c r="F220" s="323"/>
      <c r="G220" s="323"/>
      <c r="AD220" s="328"/>
    </row>
    <row r="221" spans="2:30">
      <c r="B221" s="421"/>
      <c r="C221" s="1327" t="s">
        <v>316</v>
      </c>
      <c r="D221" s="422" t="s">
        <v>298</v>
      </c>
      <c r="E221" s="1327" t="s">
        <v>303</v>
      </c>
      <c r="F221" s="422" t="s">
        <v>298</v>
      </c>
      <c r="G221" s="430" t="s">
        <v>299</v>
      </c>
      <c r="AD221" s="328"/>
    </row>
    <row r="222" spans="2:30">
      <c r="B222" s="423" t="s">
        <v>286</v>
      </c>
      <c r="C222" s="1328"/>
      <c r="D222" s="424" t="s">
        <v>302</v>
      </c>
      <c r="E222" s="1328"/>
      <c r="F222" s="424" t="s">
        <v>304</v>
      </c>
      <c r="G222" s="423" t="s">
        <v>305</v>
      </c>
      <c r="AD222" s="328"/>
    </row>
    <row r="223" spans="2:30">
      <c r="B223" s="425"/>
      <c r="C223" s="1329"/>
      <c r="D223" s="426"/>
      <c r="E223" s="1329"/>
      <c r="F223" s="426" t="s">
        <v>305</v>
      </c>
      <c r="G223" s="425"/>
      <c r="AD223" s="328"/>
    </row>
    <row r="224" spans="2:30">
      <c r="B224" s="330" t="s">
        <v>288</v>
      </c>
      <c r="C224" s="639">
        <f>'Resolución 180-2023-OS_CD'!C217*Factores!$B$20</f>
        <v>0.88985843999999992</v>
      </c>
      <c r="D224" s="639">
        <f>'Resolución 180-2023-OS_CD'!D217*Factores!$B$20</f>
        <v>0.88927416000000004</v>
      </c>
      <c r="E224" s="639">
        <f>'Resolución 180-2023-OS_CD'!E217*Factores!$B$20</f>
        <v>0.929979</v>
      </c>
      <c r="F224" s="639">
        <f>'Resolución 180-2023-OS_CD'!F217*Factores!$B$20</f>
        <v>0.88450253999999995</v>
      </c>
      <c r="G224" s="639">
        <f>'Resolución 180-2023-OS_CD'!G217*Factores!$B$20</f>
        <v>0.92238335999999999</v>
      </c>
      <c r="K224" s="329">
        <v>0.88639999999999997</v>
      </c>
      <c r="L224" s="329">
        <v>0.87760000000000005</v>
      </c>
      <c r="M224" s="329">
        <v>0.96089999999999998</v>
      </c>
      <c r="N224" s="329">
        <v>0.87849999999999995</v>
      </c>
      <c r="O224" s="329">
        <v>0.92530000000000001</v>
      </c>
      <c r="Q224" s="329">
        <f t="shared" ref="Q224:U228" si="28">+IF(K224=C224,0,1)</f>
        <v>1</v>
      </c>
      <c r="R224" s="329">
        <f t="shared" si="28"/>
        <v>1</v>
      </c>
      <c r="S224" s="329">
        <f t="shared" si="28"/>
        <v>1</v>
      </c>
      <c r="T224" s="329">
        <f t="shared" si="28"/>
        <v>1</v>
      </c>
      <c r="U224" s="329">
        <f t="shared" si="28"/>
        <v>1</v>
      </c>
      <c r="AD224" s="328"/>
    </row>
    <row r="225" spans="2:30">
      <c r="B225" s="331" t="s">
        <v>289</v>
      </c>
      <c r="C225" s="639">
        <f>'Resolución 180-2023-OS_CD'!C218*Factores!$B$20</f>
        <v>0.88810560000000005</v>
      </c>
      <c r="D225" s="639">
        <f>'Resolución 180-2023-OS_CD'!D218*Factores!$B$20</f>
        <v>0.89190342</v>
      </c>
      <c r="E225" s="639">
        <f>'Resolución 180-2023-OS_CD'!E218*Factores!$B$20</f>
        <v>0.93251088000000004</v>
      </c>
      <c r="F225" s="639">
        <f>'Resolución 180-2023-OS_CD'!F218*Factores!$B$20</f>
        <v>0.87466716</v>
      </c>
      <c r="G225" s="639">
        <f>'Resolución 180-2023-OS_CD'!G218*Factores!$B$20</f>
        <v>0.92228598000000006</v>
      </c>
      <c r="K225" s="329">
        <v>0.89839999999999998</v>
      </c>
      <c r="L225" s="329">
        <v>0.89529999999999998</v>
      </c>
      <c r="M225" s="329">
        <v>0.94059999999999999</v>
      </c>
      <c r="N225" s="329">
        <v>0.88580000000000003</v>
      </c>
      <c r="O225" s="329">
        <v>0.93179999999999996</v>
      </c>
      <c r="Q225" s="329">
        <f t="shared" si="28"/>
        <v>1</v>
      </c>
      <c r="R225" s="329">
        <f t="shared" si="28"/>
        <v>1</v>
      </c>
      <c r="S225" s="329">
        <f t="shared" si="28"/>
        <v>1</v>
      </c>
      <c r="T225" s="329">
        <f t="shared" si="28"/>
        <v>1</v>
      </c>
      <c r="U225" s="329">
        <f t="shared" si="28"/>
        <v>1</v>
      </c>
      <c r="AD225" s="328"/>
    </row>
    <row r="226" spans="2:30">
      <c r="B226" s="331" t="s">
        <v>291</v>
      </c>
      <c r="C226" s="639">
        <f>'Resolución 180-2023-OS_CD'!C219*Factores!$B$20</f>
        <v>0.86746104000000002</v>
      </c>
      <c r="D226" s="639">
        <f>'Resolución 180-2023-OS_CD'!D219*Factores!$B$20</f>
        <v>0.87077196000000001</v>
      </c>
      <c r="E226" s="639">
        <f>'Resolución 180-2023-OS_CD'!E219*Factores!$B$20</f>
        <v>0.92384405999999997</v>
      </c>
      <c r="F226" s="639">
        <f>'Resolución 180-2023-OS_CD'!F219*Factores!$B$20</f>
        <v>0.84954311999999998</v>
      </c>
      <c r="G226" s="639">
        <f>'Resolución 180-2023-OS_CD'!G219*Factores!$B$20</f>
        <v>0.91488510000000001</v>
      </c>
      <c r="K226" s="329">
        <v>0.88649999999999995</v>
      </c>
      <c r="L226" s="329">
        <v>0.88590000000000002</v>
      </c>
      <c r="M226" s="329">
        <v>0.93630000000000002</v>
      </c>
      <c r="N226" s="329">
        <v>0.87639999999999996</v>
      </c>
      <c r="O226" s="329">
        <v>0.92759999999999998</v>
      </c>
      <c r="Q226" s="329">
        <f t="shared" si="28"/>
        <v>1</v>
      </c>
      <c r="R226" s="329">
        <f t="shared" si="28"/>
        <v>1</v>
      </c>
      <c r="S226" s="329">
        <f t="shared" si="28"/>
        <v>1</v>
      </c>
      <c r="T226" s="329">
        <f t="shared" si="28"/>
        <v>1</v>
      </c>
      <c r="U226" s="329">
        <f t="shared" si="28"/>
        <v>1</v>
      </c>
      <c r="AD226" s="328"/>
    </row>
    <row r="227" spans="2:30">
      <c r="B227" s="332" t="s">
        <v>293</v>
      </c>
      <c r="C227" s="639">
        <f>'Resolución 180-2023-OS_CD'!C220*Factores!$B$20</f>
        <v>0.77495004000000001</v>
      </c>
      <c r="D227" s="639">
        <f>'Resolución 180-2023-OS_CD'!D220*Factores!$B$20</f>
        <v>0.75732425999999997</v>
      </c>
      <c r="E227" s="639">
        <f>'Resolución 180-2023-OS_CD'!E220*Factores!$B$20</f>
        <v>0.85752828000000003</v>
      </c>
      <c r="F227" s="639">
        <f>'Resolución 180-2023-OS_CD'!F220*Factores!$B$20</f>
        <v>0.73220021999999996</v>
      </c>
      <c r="G227" s="639">
        <f>'Resolución 180-2023-OS_CD'!G220*Factores!$B$20</f>
        <v>0.842337</v>
      </c>
      <c r="K227" s="329">
        <v>0.74419999999999997</v>
      </c>
      <c r="L227" s="329">
        <v>0.71099999999999997</v>
      </c>
      <c r="M227" s="329">
        <v>0.84240000000000004</v>
      </c>
      <c r="N227" s="329">
        <v>0.68140000000000001</v>
      </c>
      <c r="O227" s="329">
        <v>0.82189999999999996</v>
      </c>
      <c r="Q227" s="329">
        <f t="shared" si="28"/>
        <v>1</v>
      </c>
      <c r="R227" s="329">
        <f t="shared" si="28"/>
        <v>1</v>
      </c>
      <c r="S227" s="329">
        <f t="shared" si="28"/>
        <v>1</v>
      </c>
      <c r="T227" s="329">
        <f t="shared" si="28"/>
        <v>1</v>
      </c>
      <c r="U227" s="329">
        <f t="shared" si="28"/>
        <v>1</v>
      </c>
      <c r="AD227" s="328"/>
    </row>
    <row r="228" spans="2:30">
      <c r="B228" s="332" t="s">
        <v>318</v>
      </c>
      <c r="C228" s="639">
        <f>'Resolución 180-2023-OS_CD'!C221*Factores!$B$20</f>
        <v>0.80192430000000003</v>
      </c>
      <c r="D228" s="639">
        <f>'Resolución 180-2023-OS_CD'!D221*Factores!$B$20</f>
        <v>0.80601425999999998</v>
      </c>
      <c r="E228" s="639">
        <f>'Resolución 180-2023-OS_CD'!E221*Factores!$B$20</f>
        <v>0.81993959999999999</v>
      </c>
      <c r="F228" s="639">
        <f>'Resolución 180-2023-OS_CD'!F221*Factores!$B$20</f>
        <v>0.79861338000000004</v>
      </c>
      <c r="G228" s="639">
        <f>'Resolución 180-2023-OS_CD'!G221*Factores!$B$20</f>
        <v>0.80874089999999998</v>
      </c>
      <c r="H228" s="681"/>
      <c r="K228" s="329">
        <v>0.85140000000000005</v>
      </c>
      <c r="L228" s="329">
        <v>0.84340000000000004</v>
      </c>
      <c r="M228" s="329">
        <v>0.85970000000000002</v>
      </c>
      <c r="N228" s="329">
        <v>0.83109999999999995</v>
      </c>
      <c r="O228" s="329">
        <v>0.84079999999999999</v>
      </c>
      <c r="Q228" s="329">
        <f t="shared" si="28"/>
        <v>1</v>
      </c>
      <c r="R228" s="329">
        <f t="shared" si="28"/>
        <v>1</v>
      </c>
      <c r="S228" s="329">
        <f t="shared" si="28"/>
        <v>1</v>
      </c>
      <c r="T228" s="329">
        <f t="shared" si="28"/>
        <v>1</v>
      </c>
      <c r="U228" s="329">
        <f t="shared" si="28"/>
        <v>1</v>
      </c>
      <c r="V228" s="328">
        <f>+SUM(Q224:U228)</f>
        <v>25</v>
      </c>
      <c r="Z228" s="681" t="s">
        <v>395</v>
      </c>
      <c r="AB228" s="774" t="s">
        <v>395</v>
      </c>
      <c r="AC228" s="774" t="s">
        <v>395</v>
      </c>
      <c r="AD228" s="328"/>
    </row>
    <row r="229" spans="2:30">
      <c r="B229" s="608"/>
      <c r="C229" s="651"/>
      <c r="D229" s="651"/>
      <c r="E229" s="651"/>
      <c r="F229" s="651"/>
      <c r="G229" s="651"/>
      <c r="K229" s="329"/>
      <c r="L229" s="329"/>
      <c r="M229" s="329"/>
      <c r="N229" s="329"/>
      <c r="O229" s="329"/>
      <c r="Q229" s="329"/>
      <c r="R229" s="329"/>
      <c r="S229" s="329"/>
      <c r="T229" s="329"/>
      <c r="U229" s="329"/>
      <c r="V229" s="328"/>
      <c r="Z229" s="329">
        <f>+SUM(C224:G228)</f>
        <v>21.451548060000004</v>
      </c>
      <c r="AB229" s="774">
        <v>22.028699999999997</v>
      </c>
      <c r="AC229" s="774">
        <v>22.026497130000003</v>
      </c>
      <c r="AD229" s="328">
        <f t="shared" si="27"/>
        <v>-2.2028699999943058E-3</v>
      </c>
    </row>
    <row r="230" spans="2:30">
      <c r="B230" s="323"/>
      <c r="C230" s="323"/>
      <c r="D230" s="323"/>
      <c r="E230" s="323"/>
      <c r="F230" s="323"/>
      <c r="G230" s="323"/>
      <c r="K230" s="329"/>
      <c r="L230" s="329"/>
      <c r="M230" s="329"/>
      <c r="N230" s="329"/>
      <c r="O230" s="329"/>
      <c r="Q230" s="329"/>
      <c r="R230" s="329"/>
      <c r="S230" s="329"/>
      <c r="T230" s="329"/>
      <c r="U230" s="329"/>
      <c r="AD230" s="328"/>
    </row>
    <row r="231" spans="2:30">
      <c r="B231" s="322" t="s">
        <v>346</v>
      </c>
      <c r="C231" s="323"/>
      <c r="D231" s="323"/>
      <c r="E231" s="323"/>
      <c r="F231" s="323"/>
      <c r="G231" s="323"/>
      <c r="K231" s="329"/>
      <c r="L231" s="329"/>
      <c r="M231" s="329"/>
      <c r="N231" s="329"/>
      <c r="O231" s="329"/>
      <c r="Q231" s="329"/>
      <c r="R231" s="329"/>
      <c r="S231" s="329"/>
      <c r="T231" s="329"/>
      <c r="U231" s="329"/>
      <c r="AD231" s="328"/>
    </row>
    <row r="232" spans="2:30">
      <c r="B232" s="323"/>
      <c r="C232" s="323"/>
      <c r="D232" s="323"/>
      <c r="E232" s="323"/>
      <c r="F232" s="323"/>
      <c r="G232" s="323"/>
      <c r="K232" s="329"/>
      <c r="L232" s="329"/>
      <c r="M232" s="329"/>
      <c r="N232" s="329"/>
      <c r="O232" s="329"/>
      <c r="Q232" s="329"/>
      <c r="R232" s="329"/>
      <c r="S232" s="329"/>
      <c r="T232" s="329"/>
      <c r="U232" s="329"/>
      <c r="AD232" s="328"/>
    </row>
    <row r="233" spans="2:30">
      <c r="B233" s="427"/>
      <c r="C233" s="1327" t="s">
        <v>316</v>
      </c>
      <c r="D233" s="428" t="s">
        <v>298</v>
      </c>
      <c r="E233" s="1327" t="s">
        <v>303</v>
      </c>
      <c r="F233" s="428" t="s">
        <v>298</v>
      </c>
      <c r="G233" s="429" t="s">
        <v>299</v>
      </c>
      <c r="K233" s="329"/>
      <c r="L233" s="329"/>
      <c r="M233" s="329"/>
      <c r="N233" s="329"/>
      <c r="O233" s="329"/>
      <c r="Q233" s="329"/>
      <c r="R233" s="329"/>
      <c r="S233" s="329"/>
      <c r="T233" s="329"/>
      <c r="U233" s="329"/>
      <c r="AD233" s="328"/>
    </row>
    <row r="234" spans="2:30">
      <c r="B234" s="423" t="s">
        <v>286</v>
      </c>
      <c r="C234" s="1328"/>
      <c r="D234" s="424" t="s">
        <v>302</v>
      </c>
      <c r="E234" s="1328"/>
      <c r="F234" s="424" t="s">
        <v>304</v>
      </c>
      <c r="G234" s="423" t="s">
        <v>305</v>
      </c>
      <c r="K234" s="329"/>
      <c r="L234" s="329"/>
      <c r="M234" s="329"/>
      <c r="N234" s="329"/>
      <c r="O234" s="329"/>
      <c r="Q234" s="329"/>
      <c r="R234" s="329"/>
      <c r="S234" s="329"/>
      <c r="T234" s="329"/>
      <c r="U234" s="329"/>
      <c r="AD234" s="328"/>
    </row>
    <row r="235" spans="2:30">
      <c r="B235" s="425"/>
      <c r="C235" s="1329"/>
      <c r="D235" s="426"/>
      <c r="E235" s="1329"/>
      <c r="F235" s="426" t="s">
        <v>305</v>
      </c>
      <c r="G235" s="425"/>
      <c r="K235" s="329"/>
      <c r="L235" s="329"/>
      <c r="M235" s="329"/>
      <c r="N235" s="329"/>
      <c r="O235" s="329"/>
      <c r="Q235" s="329"/>
      <c r="R235" s="329"/>
      <c r="S235" s="329"/>
      <c r="T235" s="329"/>
      <c r="U235" s="329"/>
      <c r="AD235" s="328"/>
    </row>
    <row r="236" spans="2:30">
      <c r="B236" s="333" t="s">
        <v>288</v>
      </c>
      <c r="C236" s="640">
        <f>'Resolución 180-2023-OS_CD'!C228*Factores!$B$20</f>
        <v>0.89784360000000007</v>
      </c>
      <c r="D236" s="640">
        <f>'Resolución 180-2023-OS_CD'!D228*Factores!$B$20</f>
        <v>0.89940167999999998</v>
      </c>
      <c r="E236" s="640">
        <f>'Resolución 180-2023-OS_CD'!E228*Factores!$B$20</f>
        <v>0.93260825999999997</v>
      </c>
      <c r="F236" s="640">
        <f>'Resolución 180-2023-OS_CD'!F228*Factores!$B$20</f>
        <v>0.89073485999999991</v>
      </c>
      <c r="G236" s="640">
        <f>'Resolución 180-2023-OS_CD'!G228*Factores!$B$20</f>
        <v>0.9260837999999999</v>
      </c>
      <c r="K236" s="329">
        <v>0.90229999999999999</v>
      </c>
      <c r="L236" s="329">
        <v>0.89710000000000001</v>
      </c>
      <c r="M236" s="329">
        <v>0.94130000000000003</v>
      </c>
      <c r="N236" s="329">
        <v>0.88980000000000004</v>
      </c>
      <c r="O236" s="329">
        <v>0.9325</v>
      </c>
      <c r="Q236" s="329">
        <f t="shared" ref="Q236:U240" si="29">+IF(K236=C236,0,1)</f>
        <v>1</v>
      </c>
      <c r="R236" s="329">
        <f t="shared" si="29"/>
        <v>1</v>
      </c>
      <c r="S236" s="329">
        <f t="shared" si="29"/>
        <v>1</v>
      </c>
      <c r="T236" s="329">
        <f t="shared" si="29"/>
        <v>1</v>
      </c>
      <c r="U236" s="329">
        <f t="shared" si="29"/>
        <v>1</v>
      </c>
      <c r="AD236" s="328"/>
    </row>
    <row r="237" spans="2:30">
      <c r="B237" s="334" t="s">
        <v>289</v>
      </c>
      <c r="C237" s="640">
        <f>'Resolución 180-2023-OS_CD'!C229*Factores!$B$20</f>
        <v>0.89083223999999994</v>
      </c>
      <c r="D237" s="640">
        <f>'Resolución 180-2023-OS_CD'!D229*Factores!$B$20</f>
        <v>0.89365625999999998</v>
      </c>
      <c r="E237" s="640">
        <f>'Resolución 180-2023-OS_CD'!E229*Factores!$B$20</f>
        <v>0.93095279999999991</v>
      </c>
      <c r="F237" s="640">
        <f>'Resolución 180-2023-OS_CD'!F229*Factores!$B$20</f>
        <v>0.87904925999999994</v>
      </c>
      <c r="G237" s="640">
        <f>'Resolución 180-2023-OS_CD'!G229*Factores!$B$20</f>
        <v>0.92267549999999998</v>
      </c>
      <c r="K237" s="329">
        <v>0.9173</v>
      </c>
      <c r="L237" s="329">
        <v>0.92090000000000005</v>
      </c>
      <c r="M237" s="329">
        <v>0.95130000000000003</v>
      </c>
      <c r="N237" s="329">
        <v>0.91190000000000004</v>
      </c>
      <c r="O237" s="329">
        <v>0.94440000000000002</v>
      </c>
      <c r="Q237" s="329">
        <f t="shared" si="29"/>
        <v>1</v>
      </c>
      <c r="R237" s="329">
        <f t="shared" si="29"/>
        <v>1</v>
      </c>
      <c r="S237" s="329">
        <f t="shared" si="29"/>
        <v>1</v>
      </c>
      <c r="T237" s="329">
        <f t="shared" si="29"/>
        <v>1</v>
      </c>
      <c r="U237" s="329">
        <f t="shared" si="29"/>
        <v>1</v>
      </c>
      <c r="AD237" s="328"/>
    </row>
    <row r="238" spans="2:30">
      <c r="B238" s="334" t="s">
        <v>291</v>
      </c>
      <c r="C238" s="640">
        <f>'Resolución 180-2023-OS_CD'!C230*Factores!$B$20</f>
        <v>0.86697413999999995</v>
      </c>
      <c r="D238" s="640">
        <f>'Resolución 180-2023-OS_CD'!D230*Factores!$B$20</f>
        <v>0.87125886000000008</v>
      </c>
      <c r="E238" s="640">
        <f>'Resolución 180-2023-OS_CD'!E230*Factores!$B$20</f>
        <v>0.92092266</v>
      </c>
      <c r="F238" s="640">
        <f>'Resolución 180-2023-OS_CD'!F230*Factores!$B$20</f>
        <v>0.85003002000000005</v>
      </c>
      <c r="G238" s="640">
        <f>'Resolución 180-2023-OS_CD'!G230*Factores!$B$20</f>
        <v>0.90943182</v>
      </c>
      <c r="K238" s="329">
        <v>0.9083</v>
      </c>
      <c r="L238" s="329">
        <v>0.9103</v>
      </c>
      <c r="M238" s="329">
        <v>0.94679999999999997</v>
      </c>
      <c r="N238" s="329">
        <v>0.89839999999999998</v>
      </c>
      <c r="O238" s="329">
        <v>0.93789999999999996</v>
      </c>
      <c r="Q238" s="329">
        <f t="shared" si="29"/>
        <v>1</v>
      </c>
      <c r="R238" s="329">
        <f t="shared" si="29"/>
        <v>1</v>
      </c>
      <c r="S238" s="329">
        <f t="shared" si="29"/>
        <v>1</v>
      </c>
      <c r="T238" s="329">
        <f t="shared" si="29"/>
        <v>1</v>
      </c>
      <c r="U238" s="329">
        <f t="shared" si="29"/>
        <v>1</v>
      </c>
      <c r="AD238" s="328"/>
    </row>
    <row r="239" spans="2:30">
      <c r="B239" s="332" t="s">
        <v>293</v>
      </c>
      <c r="C239" s="640">
        <f>'Resolución 180-2023-OS_CD'!C231*Factores!$B$20</f>
        <v>0.76151160000000007</v>
      </c>
      <c r="D239" s="640">
        <f>'Resolución 180-2023-OS_CD'!D231*Factores!$B$20</f>
        <v>0.75060504000000006</v>
      </c>
      <c r="E239" s="640">
        <f>'Resolución 180-2023-OS_CD'!E231*Factores!$B$20</f>
        <v>0.83162519999999995</v>
      </c>
      <c r="F239" s="640">
        <f>'Resolución 180-2023-OS_CD'!F231*Factores!$B$20</f>
        <v>0.72363078000000003</v>
      </c>
      <c r="G239" s="640">
        <f>'Resolución 180-2023-OS_CD'!G231*Factores!$B$20</f>
        <v>0.81497321999999994</v>
      </c>
      <c r="K239" s="329">
        <v>0.72950000000000004</v>
      </c>
      <c r="L239" s="329">
        <v>0.70130000000000003</v>
      </c>
      <c r="M239" s="329">
        <v>0.80979999999999996</v>
      </c>
      <c r="N239" s="329">
        <v>0.67110000000000003</v>
      </c>
      <c r="O239" s="329">
        <v>0.78700000000000003</v>
      </c>
      <c r="Q239" s="329">
        <f t="shared" si="29"/>
        <v>1</v>
      </c>
      <c r="R239" s="329">
        <f t="shared" si="29"/>
        <v>1</v>
      </c>
      <c r="S239" s="329">
        <f t="shared" si="29"/>
        <v>1</v>
      </c>
      <c r="T239" s="329">
        <f t="shared" si="29"/>
        <v>1</v>
      </c>
      <c r="U239" s="329">
        <f t="shared" si="29"/>
        <v>1</v>
      </c>
      <c r="AD239" s="328"/>
    </row>
    <row r="240" spans="2:30">
      <c r="B240" s="332" t="s">
        <v>318</v>
      </c>
      <c r="C240" s="640">
        <f>'Resolución 180-2023-OS_CD'!C232*Factores!$B$20</f>
        <v>0.77514480000000008</v>
      </c>
      <c r="D240" s="640">
        <f>'Resolución 180-2023-OS_CD'!D232*Factores!$B$20</f>
        <v>0.77699502000000009</v>
      </c>
      <c r="E240" s="640">
        <f>'Resolución 180-2023-OS_CD'!E232*Factores!$B$20</f>
        <v>0.79393913999999999</v>
      </c>
      <c r="F240" s="640">
        <f>'Resolución 180-2023-OS_CD'!F232*Factores!$B$20</f>
        <v>0.76969151999999996</v>
      </c>
      <c r="G240" s="640">
        <f>'Resolución 180-2023-OS_CD'!G232*Factores!$B$20</f>
        <v>0.77923476000000003</v>
      </c>
      <c r="H240" s="681"/>
      <c r="K240" s="329">
        <v>0.82</v>
      </c>
      <c r="L240" s="329">
        <v>0.81020000000000003</v>
      </c>
      <c r="M240" s="329">
        <v>0.82979999999999998</v>
      </c>
      <c r="N240" s="329">
        <v>0.79600000000000004</v>
      </c>
      <c r="O240" s="329">
        <v>0.80710000000000004</v>
      </c>
      <c r="Q240" s="329">
        <f t="shared" si="29"/>
        <v>1</v>
      </c>
      <c r="R240" s="329">
        <f t="shared" si="29"/>
        <v>1</v>
      </c>
      <c r="S240" s="329">
        <f t="shared" si="29"/>
        <v>1</v>
      </c>
      <c r="T240" s="329">
        <f t="shared" si="29"/>
        <v>1</v>
      </c>
      <c r="U240" s="329">
        <f t="shared" si="29"/>
        <v>1</v>
      </c>
      <c r="V240" s="328">
        <f>+SUM(Q236:U240)</f>
        <v>25</v>
      </c>
      <c r="Z240" s="681" t="s">
        <v>395</v>
      </c>
      <c r="AB240" s="774" t="s">
        <v>395</v>
      </c>
      <c r="AC240" s="774" t="s">
        <v>395</v>
      </c>
      <c r="AD240" s="328"/>
    </row>
    <row r="241" spans="2:30">
      <c r="B241" s="608"/>
      <c r="C241" s="609"/>
      <c r="D241" s="609"/>
      <c r="E241" s="609"/>
      <c r="F241" s="609"/>
      <c r="G241" s="609"/>
      <c r="K241" s="329"/>
      <c r="L241" s="329"/>
      <c r="M241" s="329"/>
      <c r="N241" s="329"/>
      <c r="O241" s="329"/>
      <c r="Q241" s="329"/>
      <c r="R241" s="329"/>
      <c r="S241" s="329"/>
      <c r="T241" s="329"/>
      <c r="U241" s="329"/>
      <c r="V241" s="328"/>
      <c r="Z241" s="329">
        <f>+SUM(C236:G240)</f>
        <v>21.25980684</v>
      </c>
      <c r="AB241" s="774">
        <v>21.831799999999998</v>
      </c>
      <c r="AC241" s="774">
        <v>21.829616820000002</v>
      </c>
      <c r="AD241" s="328">
        <f t="shared" si="27"/>
        <v>-2.1831799999958434E-3</v>
      </c>
    </row>
    <row r="242" spans="2:30">
      <c r="B242" s="323"/>
      <c r="C242" s="323"/>
      <c r="D242" s="323"/>
      <c r="E242" s="323"/>
      <c r="F242" s="323"/>
      <c r="G242" s="323"/>
      <c r="K242" s="329"/>
      <c r="L242" s="329"/>
      <c r="M242" s="329"/>
      <c r="N242" s="329"/>
      <c r="O242" s="329"/>
      <c r="Q242" s="329"/>
      <c r="R242" s="329"/>
      <c r="S242" s="329"/>
      <c r="T242" s="329"/>
      <c r="U242" s="329"/>
      <c r="AD242" s="328"/>
    </row>
    <row r="243" spans="2:30">
      <c r="B243" s="322" t="s">
        <v>347</v>
      </c>
      <c r="C243" s="323"/>
      <c r="D243" s="323"/>
      <c r="E243" s="323"/>
      <c r="F243" s="323"/>
      <c r="G243" s="323"/>
      <c r="K243" s="329"/>
      <c r="L243" s="329"/>
      <c r="M243" s="329"/>
      <c r="N243" s="329"/>
      <c r="O243" s="329"/>
      <c r="Q243" s="329"/>
      <c r="R243" s="329"/>
      <c r="S243" s="329"/>
      <c r="T243" s="329"/>
      <c r="U243" s="329"/>
      <c r="AD243" s="328"/>
    </row>
    <row r="244" spans="2:30">
      <c r="B244" s="323"/>
      <c r="C244" s="323"/>
      <c r="D244" s="323"/>
      <c r="E244" s="323"/>
      <c r="F244" s="323"/>
      <c r="G244" s="323"/>
      <c r="K244" s="329"/>
      <c r="L244" s="329"/>
      <c r="M244" s="329"/>
      <c r="N244" s="329"/>
      <c r="O244" s="329"/>
      <c r="Q244" s="329"/>
      <c r="R244" s="329"/>
      <c r="S244" s="329"/>
      <c r="T244" s="329"/>
      <c r="U244" s="329"/>
      <c r="AD244" s="328"/>
    </row>
    <row r="245" spans="2:30">
      <c r="B245" s="427"/>
      <c r="C245" s="1327" t="s">
        <v>316</v>
      </c>
      <c r="D245" s="428" t="s">
        <v>298</v>
      </c>
      <c r="E245" s="1327" t="s">
        <v>303</v>
      </c>
      <c r="F245" s="428" t="s">
        <v>298</v>
      </c>
      <c r="G245" s="429" t="s">
        <v>299</v>
      </c>
      <c r="K245" s="329"/>
      <c r="L245" s="329"/>
      <c r="M245" s="329"/>
      <c r="N245" s="329"/>
      <c r="O245" s="329"/>
      <c r="Q245" s="329"/>
      <c r="R245" s="329"/>
      <c r="S245" s="329"/>
      <c r="T245" s="329"/>
      <c r="U245" s="329"/>
      <c r="AD245" s="328"/>
    </row>
    <row r="246" spans="2:30">
      <c r="B246" s="423" t="s">
        <v>286</v>
      </c>
      <c r="C246" s="1328"/>
      <c r="D246" s="424" t="s">
        <v>302</v>
      </c>
      <c r="E246" s="1328"/>
      <c r="F246" s="424" t="s">
        <v>304</v>
      </c>
      <c r="G246" s="423" t="s">
        <v>305</v>
      </c>
      <c r="K246" s="329"/>
      <c r="L246" s="329"/>
      <c r="M246" s="329"/>
      <c r="N246" s="329"/>
      <c r="O246" s="329"/>
      <c r="Q246" s="329"/>
      <c r="R246" s="329"/>
      <c r="S246" s="329"/>
      <c r="T246" s="329"/>
      <c r="U246" s="329"/>
      <c r="AD246" s="328"/>
    </row>
    <row r="247" spans="2:30">
      <c r="B247" s="425"/>
      <c r="C247" s="1329"/>
      <c r="D247" s="426"/>
      <c r="E247" s="1329"/>
      <c r="F247" s="426" t="s">
        <v>305</v>
      </c>
      <c r="G247" s="425"/>
      <c r="K247" s="329"/>
      <c r="L247" s="329"/>
      <c r="M247" s="329"/>
      <c r="N247" s="329"/>
      <c r="O247" s="329"/>
      <c r="Q247" s="329"/>
      <c r="R247" s="329"/>
      <c r="S247" s="329"/>
      <c r="T247" s="329"/>
      <c r="U247" s="329"/>
      <c r="AD247" s="328"/>
    </row>
    <row r="248" spans="2:30">
      <c r="B248" s="335" t="s">
        <v>288</v>
      </c>
      <c r="C248" s="640">
        <f>'Resolución 180-2023-OS_CD'!C239*Factores!$B$20</f>
        <v>0.95432399999999995</v>
      </c>
      <c r="D248" s="640">
        <f>'Resolución 180-2023-OS_CD'!D239*Factores!$B$20</f>
        <v>0.95364233999999992</v>
      </c>
      <c r="E248" s="640">
        <f>'Resolución 180-2023-OS_CD'!E239*Factores!$B$20</f>
        <v>0.95471352000000009</v>
      </c>
      <c r="F248" s="640">
        <f>'Resolución 180-2023-OS_CD'!F239*Factores!$B$20</f>
        <v>0.95188950000000006</v>
      </c>
      <c r="G248" s="640">
        <f>'Resolución 180-2023-OS_CD'!G239*Factores!$B$20</f>
        <v>0.95120784000000003</v>
      </c>
      <c r="K248" s="329">
        <v>0.97509999999999997</v>
      </c>
      <c r="L248" s="329">
        <v>0.97370000000000001</v>
      </c>
      <c r="M248" s="329">
        <v>0.97489999999999999</v>
      </c>
      <c r="N248" s="329">
        <v>0.96909999999999996</v>
      </c>
      <c r="O248" s="329">
        <v>0.97140000000000004</v>
      </c>
      <c r="Q248" s="329">
        <f t="shared" ref="Q248:U251" si="30">+IF(K248=C248,0,1)</f>
        <v>1</v>
      </c>
      <c r="R248" s="329">
        <f t="shared" si="30"/>
        <v>1</v>
      </c>
      <c r="S248" s="329">
        <f t="shared" si="30"/>
        <v>1</v>
      </c>
      <c r="T248" s="329">
        <f t="shared" si="30"/>
        <v>1</v>
      </c>
      <c r="U248" s="329">
        <f t="shared" si="30"/>
        <v>1</v>
      </c>
      <c r="AD248" s="328"/>
    </row>
    <row r="249" spans="2:30">
      <c r="B249" s="335" t="s">
        <v>289</v>
      </c>
      <c r="C249" s="640">
        <f>'Resolución 180-2023-OS_CD'!C240*Factores!$B$20</f>
        <v>0.94857857999999995</v>
      </c>
      <c r="D249" s="640">
        <f>'Resolución 180-2023-OS_CD'!D240*Factores!$B$20</f>
        <v>0.94896809999999998</v>
      </c>
      <c r="E249" s="640">
        <f>'Resolución 180-2023-OS_CD'!E240*Factores!$B$20</f>
        <v>0.94926023999999998</v>
      </c>
      <c r="F249" s="640">
        <f>'Resolución 180-2023-OS_CD'!F240*Factores!$B$20</f>
        <v>0.94575455999999991</v>
      </c>
      <c r="G249" s="640">
        <f>'Resolución 180-2023-OS_CD'!G240*Factores!$B$20</f>
        <v>0.94555979999999995</v>
      </c>
      <c r="K249" s="329">
        <v>0.97419999999999995</v>
      </c>
      <c r="L249" s="329">
        <v>0.97309999999999997</v>
      </c>
      <c r="M249" s="329">
        <v>0.97509999999999997</v>
      </c>
      <c r="N249" s="329">
        <v>0.97</v>
      </c>
      <c r="O249" s="329">
        <v>0.97150000000000003</v>
      </c>
      <c r="Q249" s="329">
        <f t="shared" si="30"/>
        <v>1</v>
      </c>
      <c r="R249" s="329">
        <f t="shared" si="30"/>
        <v>1</v>
      </c>
      <c r="S249" s="329">
        <f t="shared" si="30"/>
        <v>1</v>
      </c>
      <c r="T249" s="329">
        <f t="shared" si="30"/>
        <v>1</v>
      </c>
      <c r="U249" s="329">
        <f t="shared" si="30"/>
        <v>1</v>
      </c>
      <c r="AD249" s="328"/>
    </row>
    <row r="250" spans="2:30">
      <c r="B250" s="335" t="s">
        <v>291</v>
      </c>
      <c r="C250" s="640">
        <f>'Resolución 180-2023-OS_CD'!C241*Factores!$B$20</f>
        <v>0.94078817999999997</v>
      </c>
      <c r="D250" s="640">
        <f>'Resolución 180-2023-OS_CD'!D241*Factores!$B$20</f>
        <v>0.94039866000000005</v>
      </c>
      <c r="E250" s="640">
        <f>'Resolución 180-2023-OS_CD'!E241*Factores!$B$20</f>
        <v>0.94195674000000007</v>
      </c>
      <c r="F250" s="640">
        <f>'Resolución 180-2023-OS_CD'!F241*Factores!$B$20</f>
        <v>0.93377681999999995</v>
      </c>
      <c r="G250" s="640">
        <f>'Resolución 180-2023-OS_CD'!G241*Factores!$B$20</f>
        <v>0.93630869999999999</v>
      </c>
      <c r="K250" s="329">
        <v>0.97199999999999998</v>
      </c>
      <c r="L250" s="329">
        <v>0.96950000000000003</v>
      </c>
      <c r="M250" s="329">
        <v>0.9718</v>
      </c>
      <c r="N250" s="329">
        <v>0.96640000000000004</v>
      </c>
      <c r="O250" s="329">
        <v>0.96809999999999996</v>
      </c>
      <c r="Q250" s="329">
        <f t="shared" si="30"/>
        <v>1</v>
      </c>
      <c r="R250" s="329">
        <f t="shared" si="30"/>
        <v>1</v>
      </c>
      <c r="S250" s="329">
        <f t="shared" si="30"/>
        <v>1</v>
      </c>
      <c r="T250" s="329">
        <f t="shared" si="30"/>
        <v>1</v>
      </c>
      <c r="U250" s="329">
        <f t="shared" si="30"/>
        <v>1</v>
      </c>
      <c r="AD250" s="328"/>
    </row>
    <row r="251" spans="2:30">
      <c r="B251" s="335" t="s">
        <v>293</v>
      </c>
      <c r="C251" s="640">
        <f>'Resolución 180-2023-OS_CD'!C242*Factores!$B$20</f>
        <v>0.8320147200000001</v>
      </c>
      <c r="D251" s="640">
        <f>'Resolución 180-2023-OS_CD'!D242*Factores!$B$20</f>
        <v>0.83425446000000003</v>
      </c>
      <c r="E251" s="640">
        <f>'Resolución 180-2023-OS_CD'!E242*Factores!$B$20</f>
        <v>0.83999988000000003</v>
      </c>
      <c r="F251" s="640">
        <f>'Resolución 180-2023-OS_CD'!F242*Factores!$B$20</f>
        <v>0.81565487999999997</v>
      </c>
      <c r="G251" s="640">
        <f>'Resolución 180-2023-OS_CD'!G242*Factores!$B$20</f>
        <v>0.82208196</v>
      </c>
      <c r="H251" s="681"/>
      <c r="K251" s="329">
        <v>0.8145</v>
      </c>
      <c r="L251" s="329">
        <v>0.80679999999999996</v>
      </c>
      <c r="M251" s="329">
        <v>0.81730000000000003</v>
      </c>
      <c r="N251" s="329">
        <v>0.78480000000000005</v>
      </c>
      <c r="O251" s="329">
        <v>0.79569999999999996</v>
      </c>
      <c r="Q251" s="329">
        <f t="shared" si="30"/>
        <v>1</v>
      </c>
      <c r="R251" s="329">
        <f t="shared" si="30"/>
        <v>1</v>
      </c>
      <c r="S251" s="329">
        <f t="shared" si="30"/>
        <v>1</v>
      </c>
      <c r="T251" s="329">
        <f t="shared" si="30"/>
        <v>1</v>
      </c>
      <c r="U251" s="329">
        <f t="shared" si="30"/>
        <v>1</v>
      </c>
      <c r="V251" s="328">
        <f>+SUM(Q248:U251)</f>
        <v>20</v>
      </c>
      <c r="Z251" s="681" t="s">
        <v>395</v>
      </c>
      <c r="AB251" s="774" t="s">
        <v>395</v>
      </c>
      <c r="AC251" s="774" t="s">
        <v>395</v>
      </c>
      <c r="AD251" s="328"/>
    </row>
    <row r="252" spans="2:30">
      <c r="B252" s="652"/>
      <c r="C252" s="651"/>
      <c r="D252" s="651"/>
      <c r="E252" s="651"/>
      <c r="F252" s="651"/>
      <c r="G252" s="651"/>
      <c r="K252" s="329"/>
      <c r="L252" s="329"/>
      <c r="M252" s="329"/>
      <c r="N252" s="329"/>
      <c r="O252" s="329"/>
      <c r="Q252" s="329"/>
      <c r="R252" s="329"/>
      <c r="S252" s="329"/>
      <c r="T252" s="329"/>
      <c r="U252" s="329"/>
      <c r="V252" s="328"/>
      <c r="Z252" s="329">
        <f>+SUM(C248:G251)</f>
        <v>18.34113348</v>
      </c>
      <c r="AB252" s="774">
        <v>18.834599999999998</v>
      </c>
      <c r="AC252" s="774">
        <v>18.832716540000003</v>
      </c>
      <c r="AD252" s="328">
        <f t="shared" si="27"/>
        <v>-1.8834599999948409E-3</v>
      </c>
    </row>
    <row r="253" spans="2:30">
      <c r="B253" s="323"/>
      <c r="C253" s="323"/>
      <c r="D253" s="323"/>
      <c r="E253" s="323"/>
      <c r="F253" s="323"/>
      <c r="G253" s="323"/>
      <c r="K253" s="329"/>
      <c r="L253" s="329"/>
      <c r="M253" s="329"/>
      <c r="N253" s="329"/>
      <c r="O253" s="329"/>
      <c r="Q253" s="329"/>
      <c r="R253" s="329"/>
      <c r="S253" s="329"/>
      <c r="T253" s="329"/>
      <c r="U253" s="329"/>
      <c r="AD253" s="328"/>
    </row>
    <row r="254" spans="2:30">
      <c r="B254" s="322" t="s">
        <v>348</v>
      </c>
      <c r="C254" s="323"/>
      <c r="D254" s="323"/>
      <c r="E254" s="323"/>
      <c r="F254" s="323"/>
      <c r="G254" s="323"/>
      <c r="K254" s="329"/>
      <c r="L254" s="329"/>
      <c r="M254" s="329"/>
      <c r="N254" s="329"/>
      <c r="O254" s="329"/>
      <c r="Q254" s="329"/>
      <c r="R254" s="329"/>
      <c r="S254" s="329"/>
      <c r="T254" s="329"/>
      <c r="U254" s="329"/>
      <c r="AD254" s="328"/>
    </row>
    <row r="255" spans="2:30">
      <c r="B255" s="323"/>
      <c r="C255" s="323"/>
      <c r="D255" s="323"/>
      <c r="E255" s="323"/>
      <c r="F255" s="323"/>
      <c r="G255" s="323"/>
      <c r="K255" s="329"/>
      <c r="L255" s="329"/>
      <c r="M255" s="329"/>
      <c r="N255" s="329"/>
      <c r="O255" s="329"/>
      <c r="Q255" s="329"/>
      <c r="R255" s="329"/>
      <c r="S255" s="329"/>
      <c r="T255" s="329"/>
      <c r="U255" s="329"/>
      <c r="AD255" s="328"/>
    </row>
    <row r="256" spans="2:30">
      <c r="B256" s="427"/>
      <c r="C256" s="1327" t="s">
        <v>316</v>
      </c>
      <c r="D256" s="428" t="s">
        <v>298</v>
      </c>
      <c r="E256" s="1327" t="s">
        <v>303</v>
      </c>
      <c r="F256" s="428" t="s">
        <v>298</v>
      </c>
      <c r="G256" s="429" t="s">
        <v>299</v>
      </c>
      <c r="K256" s="329"/>
      <c r="L256" s="329"/>
      <c r="M256" s="329"/>
      <c r="N256" s="329"/>
      <c r="O256" s="329"/>
      <c r="Q256" s="329"/>
      <c r="R256" s="329"/>
      <c r="S256" s="329"/>
      <c r="T256" s="329"/>
      <c r="U256" s="329"/>
      <c r="AD256" s="328"/>
    </row>
    <row r="257" spans="2:30">
      <c r="B257" s="423" t="s">
        <v>286</v>
      </c>
      <c r="C257" s="1328"/>
      <c r="D257" s="424" t="s">
        <v>302</v>
      </c>
      <c r="E257" s="1328"/>
      <c r="F257" s="424" t="s">
        <v>304</v>
      </c>
      <c r="G257" s="423" t="s">
        <v>305</v>
      </c>
      <c r="K257" s="329"/>
      <c r="L257" s="329"/>
      <c r="M257" s="329"/>
      <c r="N257" s="329"/>
      <c r="O257" s="329"/>
      <c r="Q257" s="329"/>
      <c r="R257" s="329"/>
      <c r="S257" s="329"/>
      <c r="T257" s="329"/>
      <c r="U257" s="329"/>
      <c r="AD257" s="328"/>
    </row>
    <row r="258" spans="2:30">
      <c r="B258" s="425"/>
      <c r="C258" s="1329"/>
      <c r="D258" s="426"/>
      <c r="E258" s="1329"/>
      <c r="F258" s="426" t="s">
        <v>305</v>
      </c>
      <c r="G258" s="425"/>
      <c r="K258" s="329"/>
      <c r="L258" s="329"/>
      <c r="M258" s="329"/>
      <c r="N258" s="329"/>
      <c r="O258" s="329"/>
      <c r="Q258" s="329"/>
      <c r="R258" s="329"/>
      <c r="S258" s="329"/>
      <c r="T258" s="329"/>
      <c r="U258" s="329"/>
      <c r="AD258" s="328"/>
    </row>
    <row r="259" spans="2:30">
      <c r="B259" s="336" t="s">
        <v>288</v>
      </c>
      <c r="C259" s="641">
        <f>'Resolución 180-2023-OS_CD'!C249*Factores!$B$20</f>
        <v>0.95646635999999996</v>
      </c>
      <c r="D259" s="641">
        <f>'Resolución 180-2023-OS_CD'!D249*Factores!$B$20</f>
        <v>0.95675850000000007</v>
      </c>
      <c r="E259" s="641">
        <f>'Resolución 180-2023-OS_CD'!E249*Factores!$B$20</f>
        <v>0.9562716</v>
      </c>
      <c r="F259" s="641">
        <f>'Resolución 180-2023-OS_CD'!F249*Factores!$B$20</f>
        <v>0.95412923999999999</v>
      </c>
      <c r="G259" s="641">
        <f>'Resolución 180-2023-OS_CD'!G249*Factores!$B$20</f>
        <v>0.95442137999999999</v>
      </c>
      <c r="K259" s="329">
        <v>0.98260000000000003</v>
      </c>
      <c r="L259" s="329">
        <v>0.98260000000000003</v>
      </c>
      <c r="M259" s="329">
        <v>0.98340000000000005</v>
      </c>
      <c r="N259" s="329">
        <v>0.98019999999999996</v>
      </c>
      <c r="O259" s="329">
        <v>0.98089999999999999</v>
      </c>
      <c r="Q259" s="329">
        <f t="shared" ref="Q259:U261" si="31">+IF(K259=C259,0,1)</f>
        <v>1</v>
      </c>
      <c r="R259" s="329">
        <f t="shared" si="31"/>
        <v>1</v>
      </c>
      <c r="S259" s="329">
        <f t="shared" si="31"/>
        <v>1</v>
      </c>
      <c r="T259" s="329">
        <f t="shared" si="31"/>
        <v>1</v>
      </c>
      <c r="U259" s="329">
        <f t="shared" si="31"/>
        <v>1</v>
      </c>
      <c r="AD259" s="328"/>
    </row>
    <row r="260" spans="2:30">
      <c r="B260" s="335" t="s">
        <v>291</v>
      </c>
      <c r="C260" s="641">
        <f>'Resolución 180-2023-OS_CD'!C250*Factores!$B$20</f>
        <v>0.94409910000000008</v>
      </c>
      <c r="D260" s="641">
        <f>'Resolución 180-2023-OS_CD'!D250*Factores!$B$20</f>
        <v>0.94478076</v>
      </c>
      <c r="E260" s="641">
        <f>'Resolución 180-2023-OS_CD'!E250*Factores!$B$20</f>
        <v>0.94624145999999998</v>
      </c>
      <c r="F260" s="641">
        <f>'Resolución 180-2023-OS_CD'!F250*Factores!$B$20</f>
        <v>0.94185935999999992</v>
      </c>
      <c r="G260" s="641">
        <f>'Resolución 180-2023-OS_CD'!G250*Factores!$B$20</f>
        <v>0.94156721999999993</v>
      </c>
      <c r="K260" s="329">
        <v>0.98019999999999996</v>
      </c>
      <c r="L260" s="329">
        <v>0.97940000000000005</v>
      </c>
      <c r="M260" s="329">
        <v>0.98070000000000002</v>
      </c>
      <c r="N260" s="329">
        <v>0.97540000000000004</v>
      </c>
      <c r="O260" s="329">
        <v>0.97719999999999996</v>
      </c>
      <c r="Q260" s="329">
        <f t="shared" si="31"/>
        <v>1</v>
      </c>
      <c r="R260" s="329">
        <f t="shared" si="31"/>
        <v>1</v>
      </c>
      <c r="S260" s="329">
        <f t="shared" si="31"/>
        <v>1</v>
      </c>
      <c r="T260" s="329">
        <f t="shared" si="31"/>
        <v>1</v>
      </c>
      <c r="U260" s="329">
        <f t="shared" si="31"/>
        <v>1</v>
      </c>
      <c r="AD260" s="328"/>
    </row>
    <row r="261" spans="2:30">
      <c r="B261" s="335" t="s">
        <v>293</v>
      </c>
      <c r="C261" s="641">
        <f>'Resolución 180-2023-OS_CD'!C251*Factores!$B$20</f>
        <v>0.86736366000000009</v>
      </c>
      <c r="D261" s="641">
        <f>'Resolución 180-2023-OS_CD'!D251*Factores!$B$20</f>
        <v>0.86590296</v>
      </c>
      <c r="E261" s="641">
        <f>'Resolución 180-2023-OS_CD'!E251*Factores!$B$20</f>
        <v>0.87622524000000002</v>
      </c>
      <c r="F261" s="641">
        <f>'Resolución 180-2023-OS_CD'!F251*Factores!$B$20</f>
        <v>0.85119858000000004</v>
      </c>
      <c r="G261" s="641">
        <f>'Resolución 180-2023-OS_CD'!G251*Factores!$B$20</f>
        <v>0.86307893999999996</v>
      </c>
      <c r="H261" s="681"/>
      <c r="K261" s="329">
        <v>0.85850000000000004</v>
      </c>
      <c r="L261" s="329">
        <v>0.84970000000000001</v>
      </c>
      <c r="M261" s="329">
        <v>0.86560000000000004</v>
      </c>
      <c r="N261" s="329">
        <v>0.83150000000000002</v>
      </c>
      <c r="O261" s="329">
        <v>0.84809999999999997</v>
      </c>
      <c r="Q261" s="329">
        <f t="shared" si="31"/>
        <v>1</v>
      </c>
      <c r="R261" s="329">
        <f t="shared" si="31"/>
        <v>1</v>
      </c>
      <c r="S261" s="329">
        <f t="shared" si="31"/>
        <v>1</v>
      </c>
      <c r="T261" s="329">
        <f t="shared" si="31"/>
        <v>1</v>
      </c>
      <c r="U261" s="329">
        <f t="shared" si="31"/>
        <v>1</v>
      </c>
      <c r="V261" s="328">
        <f>+SUM(Q259:U261)</f>
        <v>15</v>
      </c>
      <c r="Z261" s="681" t="s">
        <v>395</v>
      </c>
      <c r="AB261" s="774" t="s">
        <v>395</v>
      </c>
      <c r="AC261" s="774" t="s">
        <v>395</v>
      </c>
      <c r="AD261" s="328"/>
    </row>
    <row r="262" spans="2:30">
      <c r="B262" s="652"/>
      <c r="C262" s="651"/>
      <c r="D262" s="651"/>
      <c r="E262" s="651"/>
      <c r="F262" s="651"/>
      <c r="G262" s="651"/>
      <c r="K262" s="329"/>
      <c r="L262" s="329"/>
      <c r="M262" s="329"/>
      <c r="N262" s="329"/>
      <c r="O262" s="329"/>
      <c r="Q262" s="329"/>
      <c r="R262" s="329"/>
      <c r="S262" s="329"/>
      <c r="T262" s="329"/>
      <c r="U262" s="329"/>
      <c r="V262" s="328"/>
      <c r="Z262" s="329">
        <f>+SUM(C259:G261)</f>
        <v>13.820364359999999</v>
      </c>
      <c r="AB262" s="774">
        <v>14.192200000000003</v>
      </c>
      <c r="AC262" s="774">
        <v>14.190780779999999</v>
      </c>
      <c r="AD262" s="328">
        <f t="shared" si="27"/>
        <v>-1.4192200000042732E-3</v>
      </c>
    </row>
    <row r="263" spans="2:30">
      <c r="B263" s="322" t="s">
        <v>349</v>
      </c>
      <c r="C263" s="323"/>
      <c r="D263" s="323"/>
      <c r="E263" s="323"/>
      <c r="F263" s="323"/>
      <c r="G263" s="323"/>
      <c r="K263" s="329"/>
      <c r="L263" s="329"/>
      <c r="M263" s="329"/>
      <c r="N263" s="329"/>
      <c r="O263" s="329"/>
      <c r="Q263" s="329"/>
      <c r="R263" s="329"/>
      <c r="S263" s="329"/>
      <c r="T263" s="329"/>
      <c r="U263" s="329"/>
      <c r="AD263" s="328"/>
    </row>
    <row r="264" spans="2:30">
      <c r="B264" s="323"/>
      <c r="C264" s="323"/>
      <c r="D264" s="323"/>
      <c r="E264" s="323"/>
      <c r="F264" s="323"/>
      <c r="G264" s="323"/>
      <c r="K264" s="329"/>
      <c r="L264" s="329"/>
      <c r="M264" s="329"/>
      <c r="N264" s="329"/>
      <c r="O264" s="329"/>
      <c r="Q264" s="329"/>
      <c r="R264" s="329"/>
      <c r="S264" s="329"/>
      <c r="T264" s="329"/>
      <c r="U264" s="329"/>
      <c r="AD264" s="328"/>
    </row>
    <row r="265" spans="2:30">
      <c r="B265" s="427"/>
      <c r="C265" s="1327" t="s">
        <v>316</v>
      </c>
      <c r="D265" s="428" t="s">
        <v>298</v>
      </c>
      <c r="E265" s="1327" t="s">
        <v>303</v>
      </c>
      <c r="F265" s="428" t="s">
        <v>298</v>
      </c>
      <c r="G265" s="429" t="s">
        <v>299</v>
      </c>
      <c r="K265" s="329"/>
      <c r="L265" s="329"/>
      <c r="M265" s="329"/>
      <c r="N265" s="329"/>
      <c r="O265" s="329"/>
      <c r="Q265" s="329"/>
      <c r="R265" s="329"/>
      <c r="S265" s="329"/>
      <c r="T265" s="329"/>
      <c r="U265" s="329"/>
      <c r="AD265" s="328"/>
    </row>
    <row r="266" spans="2:30">
      <c r="B266" s="423" t="s">
        <v>286</v>
      </c>
      <c r="C266" s="1328"/>
      <c r="D266" s="424" t="s">
        <v>302</v>
      </c>
      <c r="E266" s="1328"/>
      <c r="F266" s="424" t="s">
        <v>304</v>
      </c>
      <c r="G266" s="423" t="s">
        <v>305</v>
      </c>
      <c r="K266" s="329"/>
      <c r="L266" s="329"/>
      <c r="M266" s="329"/>
      <c r="N266" s="329"/>
      <c r="O266" s="329"/>
      <c r="Q266" s="329"/>
      <c r="R266" s="329"/>
      <c r="S266" s="329"/>
      <c r="T266" s="329"/>
      <c r="U266" s="329"/>
      <c r="AD266" s="328"/>
    </row>
    <row r="267" spans="2:30">
      <c r="B267" s="425"/>
      <c r="C267" s="1329"/>
      <c r="D267" s="426"/>
      <c r="E267" s="1329"/>
      <c r="F267" s="426" t="s">
        <v>305</v>
      </c>
      <c r="G267" s="425"/>
      <c r="K267" s="329"/>
      <c r="L267" s="329"/>
      <c r="M267" s="329"/>
      <c r="N267" s="329"/>
      <c r="O267" s="329"/>
      <c r="Q267" s="329"/>
      <c r="R267" s="329"/>
      <c r="S267" s="329"/>
      <c r="T267" s="329"/>
      <c r="U267" s="329"/>
      <c r="AD267" s="328"/>
    </row>
    <row r="268" spans="2:30">
      <c r="B268" s="610" t="s">
        <v>350</v>
      </c>
      <c r="C268" s="640">
        <f>'Resolución 180-2023-OS_CD'!C258*Factores!$B$20</f>
        <v>0.97048908</v>
      </c>
      <c r="D268" s="640">
        <f>'Resolución 180-2023-OS_CD'!D258*Factores!$B$20</f>
        <v>0.97097597999999996</v>
      </c>
      <c r="E268" s="640">
        <f>'Resolución 180-2023-OS_CD'!E258*Factores!$B$20</f>
        <v>0.97087860000000004</v>
      </c>
      <c r="F268" s="640">
        <f>'Resolución 180-2023-OS_CD'!F258*Factores!$B$20</f>
        <v>0.97058646000000004</v>
      </c>
      <c r="G268" s="640">
        <f>'Resolución 180-2023-OS_CD'!G258*Factores!$B$20</f>
        <v>0.97048908</v>
      </c>
      <c r="K268" s="329">
        <v>0.99839999999999995</v>
      </c>
      <c r="L268" s="329">
        <v>0.99829999999999997</v>
      </c>
      <c r="M268" s="329">
        <v>0.99860000000000004</v>
      </c>
      <c r="N268" s="329">
        <v>0.99839999999999995</v>
      </c>
      <c r="O268" s="329">
        <v>0.99850000000000005</v>
      </c>
      <c r="Q268" s="329">
        <f t="shared" ref="Q268:U269" si="32">+IF(K268=C268,0,1)</f>
        <v>1</v>
      </c>
      <c r="R268" s="329">
        <f t="shared" si="32"/>
        <v>1</v>
      </c>
      <c r="S268" s="329">
        <f t="shared" si="32"/>
        <v>1</v>
      </c>
      <c r="T268" s="329">
        <f t="shared" si="32"/>
        <v>1</v>
      </c>
      <c r="U268" s="329">
        <f t="shared" si="32"/>
        <v>1</v>
      </c>
      <c r="AD268" s="328"/>
    </row>
    <row r="269" spans="2:30">
      <c r="B269" s="610" t="s">
        <v>351</v>
      </c>
      <c r="C269" s="640">
        <f>'Resolución 180-2023-OS_CD'!C259*Factores!$B$20</f>
        <v>0.97185239999999995</v>
      </c>
      <c r="D269" s="640">
        <f>'Resolución 180-2023-OS_CD'!D259*Factores!$B$20</f>
        <v>0.97165763999999999</v>
      </c>
      <c r="E269" s="640">
        <f>'Resolución 180-2023-OS_CD'!E259*Factores!$B$20</f>
        <v>0.97156026000000006</v>
      </c>
      <c r="F269" s="640">
        <f>'Resolución 180-2023-OS_CD'!F259*Factores!$B$20</f>
        <v>0.97126811999999996</v>
      </c>
      <c r="G269" s="640">
        <f>'Resolución 180-2023-OS_CD'!G259*Factores!$B$20</f>
        <v>0.97117073999999992</v>
      </c>
      <c r="H269" s="681"/>
      <c r="K269" s="329">
        <v>0.99909999999999999</v>
      </c>
      <c r="L269" s="329">
        <v>0.99870000000000003</v>
      </c>
      <c r="M269" s="329">
        <v>0.99880000000000002</v>
      </c>
      <c r="N269" s="329">
        <v>0.999</v>
      </c>
      <c r="O269" s="329">
        <v>0.999</v>
      </c>
      <c r="Q269" s="329">
        <f t="shared" si="32"/>
        <v>1</v>
      </c>
      <c r="R269" s="329">
        <f t="shared" si="32"/>
        <v>1</v>
      </c>
      <c r="S269" s="329">
        <f t="shared" si="32"/>
        <v>1</v>
      </c>
      <c r="T269" s="329">
        <f t="shared" si="32"/>
        <v>1</v>
      </c>
      <c r="U269" s="329">
        <f t="shared" si="32"/>
        <v>1</v>
      </c>
      <c r="V269" s="328">
        <f>+SUM(Q268:U269)</f>
        <v>10</v>
      </c>
      <c r="Z269" s="681" t="s">
        <v>395</v>
      </c>
      <c r="AB269" s="774" t="s">
        <v>395</v>
      </c>
      <c r="AC269" s="774" t="s">
        <v>395</v>
      </c>
      <c r="AD269" s="328"/>
    </row>
    <row r="270" spans="2:30">
      <c r="Z270" s="329">
        <f>+SUM(C268:G269)</f>
        <v>9.7109283600000005</v>
      </c>
      <c r="AB270" s="774">
        <v>9.9721999999999991</v>
      </c>
      <c r="AC270" s="774">
        <v>9.9712027800000005</v>
      </c>
      <c r="AD270" s="328">
        <f t="shared" si="27"/>
        <v>-9.9721999999857758E-4</v>
      </c>
    </row>
    <row r="271" spans="2:30">
      <c r="B271" s="1" t="s">
        <v>747</v>
      </c>
      <c r="AD271" s="328"/>
    </row>
  </sheetData>
  <mergeCells count="23">
    <mergeCell ref="B217:E217"/>
    <mergeCell ref="C265:C267"/>
    <mergeCell ref="C256:C258"/>
    <mergeCell ref="C245:C247"/>
    <mergeCell ref="C233:C235"/>
    <mergeCell ref="C221:C223"/>
    <mergeCell ref="E265:E267"/>
    <mergeCell ref="E256:E258"/>
    <mergeCell ref="E245:E247"/>
    <mergeCell ref="E233:E235"/>
    <mergeCell ref="E221:E223"/>
    <mergeCell ref="E120:H120"/>
    <mergeCell ref="B158:H158"/>
    <mergeCell ref="B180:H180"/>
    <mergeCell ref="B200:J200"/>
    <mergeCell ref="B206:B213"/>
    <mergeCell ref="E108:H108"/>
    <mergeCell ref="B6:H6"/>
    <mergeCell ref="B81:H81"/>
    <mergeCell ref="E83:H83"/>
    <mergeCell ref="E95:H95"/>
    <mergeCell ref="F69:J69"/>
    <mergeCell ref="E44:G44"/>
  </mergeCells>
  <conditionalFormatting sqref="AD1:AD1048576">
    <cfRule type="cellIs" dxfId="3" priority="1" operator="equal">
      <formula>0</formula>
    </cfRule>
  </conditionalFormatting>
  <pageMargins left="0.70866141732283472" right="0.70866141732283472" top="0.70866141732283472" bottom="0.70866141732283472" header="0.31496062992125984" footer="0.31496062992125984"/>
  <pageSetup paperSize="9" scale="51" fitToHeight="0" orientation="portrait" r:id="rId1"/>
  <headerFooter>
    <oddFooter>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A544"/>
  <sheetViews>
    <sheetView zoomScale="70" zoomScaleNormal="70" workbookViewId="0">
      <selection activeCell="B14" sqref="B14"/>
    </sheetView>
  </sheetViews>
  <sheetFormatPr baseColWidth="10" defaultRowHeight="15"/>
  <cols>
    <col min="2" max="2" width="66.42578125" style="880" customWidth="1"/>
    <col min="3" max="3" width="13.140625" style="880" customWidth="1"/>
    <col min="4" max="4" width="17" style="880" customWidth="1"/>
    <col min="5" max="5" width="27.140625" style="880" customWidth="1"/>
    <col min="6" max="6" width="23" style="880" customWidth="1"/>
    <col min="7" max="7" width="12.5703125" style="880" customWidth="1"/>
    <col min="8" max="8" width="18.85546875" style="880" customWidth="1"/>
    <col min="9" max="9" width="11.7109375" style="880" bestFit="1" customWidth="1"/>
    <col min="10" max="10" width="12.5703125" style="880" customWidth="1"/>
    <col min="11" max="11" width="18" style="880" customWidth="1"/>
    <col min="12" max="12" width="14.140625" style="880" customWidth="1"/>
    <col min="13" max="13" width="13.7109375" style="880" customWidth="1"/>
    <col min="14" max="14" width="15.140625" style="880" customWidth="1"/>
    <col min="15" max="15" width="14.5703125" style="880" bestFit="1" customWidth="1"/>
    <col min="16" max="16" width="13" style="880" customWidth="1"/>
    <col min="17" max="19" width="11.42578125" style="880"/>
    <col min="20" max="20" width="25.28515625" style="880" customWidth="1"/>
    <col min="21" max="21" width="19.7109375" style="880" customWidth="1"/>
    <col min="23" max="23" width="17.7109375" customWidth="1"/>
    <col min="24" max="24" width="15" bestFit="1" customWidth="1"/>
    <col min="25" max="25" width="65.7109375" customWidth="1"/>
    <col min="26" max="26" width="27.28515625" customWidth="1"/>
  </cols>
  <sheetData>
    <row r="2" spans="1:21" ht="15.75">
      <c r="B2" s="881" t="s">
        <v>657</v>
      </c>
    </row>
    <row r="5" spans="1:21" ht="15.75">
      <c r="A5" s="338"/>
      <c r="B5" s="61" t="s">
        <v>397</v>
      </c>
      <c r="D5" s="882"/>
      <c r="E5" s="882"/>
      <c r="F5" s="882"/>
      <c r="G5" s="882"/>
      <c r="H5" s="882"/>
      <c r="J5" s="883"/>
      <c r="K5" s="880" t="s">
        <v>269</v>
      </c>
      <c r="L5" s="880">
        <v>2.9889999999999999</v>
      </c>
      <c r="M5" s="883"/>
      <c r="N5" s="883"/>
      <c r="O5" s="883"/>
      <c r="P5" s="883"/>
      <c r="Q5" s="883"/>
      <c r="R5" s="883"/>
      <c r="S5" s="883"/>
      <c r="T5" s="883"/>
      <c r="U5" s="883"/>
    </row>
    <row r="6" spans="1:21">
      <c r="A6" s="338"/>
      <c r="J6" s="883"/>
      <c r="K6" s="883"/>
      <c r="L6" s="883"/>
      <c r="M6" s="883"/>
      <c r="N6" s="883"/>
      <c r="O6" s="883"/>
      <c r="P6" s="883"/>
      <c r="Q6" s="883"/>
      <c r="R6" s="883"/>
      <c r="S6" s="883"/>
      <c r="T6" s="883"/>
      <c r="U6" s="883"/>
    </row>
    <row r="7" spans="1:21" ht="15.75">
      <c r="A7" s="338"/>
      <c r="B7" s="833" t="s">
        <v>6</v>
      </c>
      <c r="C7" s="834" t="s">
        <v>3</v>
      </c>
      <c r="D7" s="835" t="s">
        <v>4</v>
      </c>
      <c r="E7" s="836" t="s">
        <v>7</v>
      </c>
      <c r="F7" s="837" t="s">
        <v>48</v>
      </c>
      <c r="G7" s="834" t="s">
        <v>1</v>
      </c>
      <c r="H7" s="838" t="s">
        <v>2</v>
      </c>
      <c r="I7" s="882"/>
      <c r="J7" s="883"/>
      <c r="K7" s="883"/>
      <c r="L7" s="883"/>
      <c r="M7" s="883"/>
      <c r="N7" s="883"/>
      <c r="O7" s="883"/>
      <c r="P7" s="883"/>
      <c r="Q7" s="883"/>
      <c r="R7" s="883"/>
      <c r="S7" s="883"/>
      <c r="T7" s="883"/>
      <c r="U7" s="883"/>
    </row>
    <row r="8" spans="1:21" ht="15.75">
      <c r="A8" s="338"/>
      <c r="B8" s="839"/>
      <c r="C8" s="840"/>
      <c r="D8" s="841"/>
      <c r="E8" s="839" t="s">
        <v>85</v>
      </c>
      <c r="F8" s="842" t="s">
        <v>271</v>
      </c>
      <c r="G8" s="843">
        <v>-2</v>
      </c>
      <c r="H8" s="839" t="s">
        <v>242</v>
      </c>
      <c r="J8" s="883"/>
      <c r="K8" s="883"/>
      <c r="L8" s="883"/>
      <c r="M8" s="883"/>
      <c r="N8" s="883"/>
      <c r="O8" s="883"/>
      <c r="P8" s="883"/>
      <c r="Q8" s="883"/>
      <c r="R8" s="883"/>
      <c r="S8" s="883"/>
      <c r="T8" s="883"/>
      <c r="U8" s="883"/>
    </row>
    <row r="9" spans="1:21">
      <c r="A9" s="338"/>
      <c r="B9" s="844" t="s">
        <v>663</v>
      </c>
      <c r="C9" s="845" t="s">
        <v>664</v>
      </c>
      <c r="D9" s="844" t="s">
        <v>665</v>
      </c>
      <c r="E9" s="846" t="s">
        <v>666</v>
      </c>
      <c r="F9" s="847" t="s">
        <v>667</v>
      </c>
      <c r="G9" s="848">
        <v>613</v>
      </c>
      <c r="H9" s="848">
        <v>755</v>
      </c>
      <c r="J9" s="883"/>
      <c r="K9" s="883"/>
      <c r="L9" s="883"/>
      <c r="M9" s="883"/>
      <c r="N9" s="883"/>
      <c r="O9" s="883"/>
      <c r="P9" s="883"/>
      <c r="Q9" s="883"/>
      <c r="R9" s="883"/>
      <c r="S9" s="883"/>
      <c r="T9" s="883"/>
      <c r="U9" s="883"/>
    </row>
    <row r="10" spans="1:21">
      <c r="A10" s="338"/>
      <c r="B10" s="849"/>
      <c r="C10" s="850"/>
      <c r="D10" s="849"/>
      <c r="E10" s="851"/>
      <c r="F10" s="847" t="s">
        <v>668</v>
      </c>
      <c r="G10" s="848">
        <v>349</v>
      </c>
      <c r="H10" s="848">
        <v>482</v>
      </c>
      <c r="J10" s="883"/>
      <c r="K10" s="883"/>
      <c r="L10" s="883"/>
      <c r="M10" s="883"/>
      <c r="N10" s="883"/>
      <c r="O10" s="883"/>
      <c r="P10" s="883"/>
      <c r="Q10" s="883"/>
      <c r="R10" s="883"/>
      <c r="S10" s="883"/>
      <c r="T10" s="883"/>
      <c r="U10" s="883"/>
    </row>
    <row r="11" spans="1:21" ht="30.75">
      <c r="A11" s="338"/>
      <c r="B11" s="849"/>
      <c r="C11" s="850"/>
      <c r="D11" s="849"/>
      <c r="E11" s="851"/>
      <c r="F11" s="852" t="s">
        <v>669</v>
      </c>
      <c r="G11" s="848">
        <v>404</v>
      </c>
      <c r="H11" s="824"/>
      <c r="J11" s="883"/>
      <c r="K11" s="883"/>
      <c r="L11" s="883"/>
      <c r="M11" s="883"/>
      <c r="N11" s="883"/>
      <c r="O11" s="883"/>
      <c r="P11" s="883"/>
      <c r="Q11" s="883"/>
      <c r="R11" s="883"/>
      <c r="S11" s="883"/>
      <c r="T11" s="883"/>
      <c r="U11" s="883"/>
    </row>
    <row r="12" spans="1:21">
      <c r="A12" s="338"/>
      <c r="B12" s="849"/>
      <c r="C12" s="850"/>
      <c r="D12" s="849"/>
      <c r="E12" s="851"/>
      <c r="F12" s="847" t="s">
        <v>670</v>
      </c>
      <c r="G12" s="848">
        <v>352</v>
      </c>
      <c r="H12" s="848">
        <v>492</v>
      </c>
      <c r="J12" s="883"/>
      <c r="K12" s="883"/>
      <c r="L12" s="883"/>
      <c r="M12" s="883"/>
      <c r="N12" s="883"/>
      <c r="O12" s="883"/>
      <c r="P12" s="883"/>
      <c r="Q12" s="883"/>
      <c r="R12" s="883"/>
      <c r="S12" s="883"/>
      <c r="T12" s="883"/>
      <c r="U12" s="883"/>
    </row>
    <row r="13" spans="1:21" ht="30.75">
      <c r="A13" s="338"/>
      <c r="B13" s="849"/>
      <c r="C13" s="850"/>
      <c r="D13" s="849"/>
      <c r="E13" s="851"/>
      <c r="F13" s="852" t="s">
        <v>671</v>
      </c>
      <c r="G13" s="848">
        <v>407</v>
      </c>
      <c r="H13" s="824"/>
      <c r="J13" s="883"/>
      <c r="K13" s="883"/>
      <c r="L13" s="883"/>
      <c r="M13" s="883"/>
      <c r="N13" s="883"/>
      <c r="O13" s="883"/>
      <c r="P13" s="883"/>
      <c r="Q13" s="883"/>
      <c r="R13" s="883"/>
      <c r="S13" s="883"/>
      <c r="T13" s="883"/>
      <c r="U13" s="883"/>
    </row>
    <row r="14" spans="1:21">
      <c r="A14" s="338"/>
      <c r="B14" s="826"/>
      <c r="C14" s="826"/>
      <c r="D14" s="849"/>
      <c r="E14" s="851"/>
      <c r="F14" s="847" t="s">
        <v>672</v>
      </c>
      <c r="G14" s="848">
        <v>281</v>
      </c>
      <c r="H14" s="848">
        <v>436</v>
      </c>
      <c r="J14" s="883"/>
      <c r="K14" s="883"/>
      <c r="L14" s="883"/>
      <c r="M14" s="883"/>
      <c r="N14" s="883"/>
      <c r="O14" s="883"/>
      <c r="P14" s="883"/>
      <c r="Q14" s="883"/>
      <c r="R14" s="883"/>
      <c r="S14" s="883"/>
      <c r="T14" s="883"/>
      <c r="U14" s="883"/>
    </row>
    <row r="15" spans="1:21">
      <c r="A15" s="338"/>
      <c r="B15" s="826"/>
      <c r="C15" s="826"/>
      <c r="D15" s="849"/>
      <c r="E15" s="851"/>
      <c r="F15" s="847" t="s">
        <v>673</v>
      </c>
      <c r="G15" s="848">
        <v>613</v>
      </c>
      <c r="H15" s="848">
        <v>754</v>
      </c>
      <c r="J15" s="883"/>
      <c r="K15" s="883"/>
      <c r="L15" s="883"/>
      <c r="M15" s="883"/>
      <c r="N15" s="883"/>
      <c r="O15" s="883"/>
      <c r="P15" s="883"/>
      <c r="Q15" s="883"/>
      <c r="R15" s="883"/>
      <c r="S15" s="883"/>
      <c r="T15" s="883"/>
      <c r="U15" s="883"/>
    </row>
    <row r="16" spans="1:21" ht="15.75">
      <c r="A16" s="338"/>
      <c r="B16" s="826"/>
      <c r="C16" s="826"/>
      <c r="D16" s="853"/>
      <c r="E16" s="851"/>
      <c r="F16" s="852" t="s">
        <v>674</v>
      </c>
      <c r="G16" s="848">
        <v>380</v>
      </c>
      <c r="H16" s="848">
        <v>520</v>
      </c>
      <c r="J16" s="883"/>
      <c r="K16" s="883"/>
      <c r="L16" s="883"/>
      <c r="M16" s="883"/>
      <c r="N16" s="883"/>
      <c r="O16" s="883"/>
      <c r="P16" s="883"/>
      <c r="Q16" s="883"/>
      <c r="R16" s="883"/>
      <c r="S16" s="883"/>
      <c r="T16" s="883"/>
      <c r="U16" s="883"/>
    </row>
    <row r="17" spans="1:21" ht="15.75">
      <c r="A17" s="338"/>
      <c r="B17" s="826"/>
      <c r="C17" s="826"/>
      <c r="D17" s="854"/>
      <c r="E17" s="830"/>
      <c r="F17" s="855" t="s">
        <v>675</v>
      </c>
      <c r="G17" s="856">
        <v>380</v>
      </c>
      <c r="H17" s="856">
        <v>520</v>
      </c>
      <c r="J17" s="883"/>
      <c r="K17" s="883"/>
      <c r="L17" s="883"/>
      <c r="M17" s="883"/>
      <c r="N17" s="883"/>
      <c r="O17" s="883"/>
      <c r="P17" s="883"/>
      <c r="Q17" s="883"/>
      <c r="R17" s="883"/>
      <c r="S17" s="883"/>
      <c r="T17" s="883"/>
      <c r="U17" s="883"/>
    </row>
    <row r="18" spans="1:21">
      <c r="A18" s="338"/>
      <c r="B18" s="826"/>
      <c r="C18" s="826"/>
      <c r="D18" s="845" t="s">
        <v>676</v>
      </c>
      <c r="E18" s="857" t="s">
        <v>677</v>
      </c>
      <c r="F18" s="827" t="s">
        <v>667</v>
      </c>
      <c r="G18" s="856">
        <v>639</v>
      </c>
      <c r="H18" s="856">
        <v>761</v>
      </c>
      <c r="J18" s="883"/>
      <c r="K18" s="883"/>
      <c r="L18" s="883"/>
      <c r="M18" s="883"/>
      <c r="N18" s="883"/>
      <c r="O18" s="883"/>
      <c r="P18" s="883"/>
      <c r="Q18" s="883"/>
      <c r="R18" s="883"/>
      <c r="S18" s="883"/>
      <c r="T18" s="883"/>
      <c r="U18" s="883"/>
    </row>
    <row r="19" spans="1:21">
      <c r="A19" s="338"/>
      <c r="B19" s="826"/>
      <c r="C19" s="826"/>
      <c r="D19" s="850"/>
      <c r="E19" s="826"/>
      <c r="F19" s="827" t="s">
        <v>668</v>
      </c>
      <c r="G19" s="856">
        <v>374</v>
      </c>
      <c r="H19" s="856">
        <v>495</v>
      </c>
      <c r="J19" s="883"/>
      <c r="K19" s="883"/>
      <c r="L19" s="883"/>
      <c r="M19" s="883"/>
      <c r="N19" s="883"/>
      <c r="O19" s="883"/>
      <c r="P19" s="883"/>
      <c r="Q19" s="883"/>
      <c r="R19" s="883"/>
      <c r="S19" s="883"/>
      <c r="T19" s="883"/>
      <c r="U19" s="883"/>
    </row>
    <row r="20" spans="1:21">
      <c r="A20" s="338"/>
      <c r="B20" s="826"/>
      <c r="C20" s="826"/>
      <c r="D20" s="850"/>
      <c r="E20" s="826"/>
      <c r="F20" s="827" t="s">
        <v>670</v>
      </c>
      <c r="G20" s="856">
        <v>377</v>
      </c>
      <c r="H20" s="856">
        <v>498</v>
      </c>
      <c r="J20" s="883"/>
      <c r="K20" s="883"/>
      <c r="L20" s="883"/>
      <c r="M20" s="883"/>
      <c r="N20" s="883"/>
      <c r="O20" s="883"/>
      <c r="P20" s="883"/>
      <c r="Q20" s="883"/>
      <c r="R20" s="883"/>
      <c r="S20" s="883"/>
      <c r="T20" s="883"/>
      <c r="U20" s="883"/>
    </row>
    <row r="21" spans="1:21">
      <c r="A21" s="338"/>
      <c r="B21" s="826"/>
      <c r="C21" s="826"/>
      <c r="D21" s="850"/>
      <c r="E21" s="826"/>
      <c r="F21" s="827" t="s">
        <v>672</v>
      </c>
      <c r="G21" s="856">
        <v>306</v>
      </c>
      <c r="H21" s="856">
        <v>441</v>
      </c>
      <c r="J21" s="883"/>
      <c r="K21" s="883"/>
      <c r="L21" s="883"/>
      <c r="M21" s="883"/>
      <c r="N21" s="883"/>
      <c r="O21" s="883"/>
      <c r="P21" s="883"/>
      <c r="Q21" s="883"/>
      <c r="R21" s="883"/>
      <c r="S21" s="883"/>
      <c r="T21" s="883"/>
      <c r="U21" s="883"/>
    </row>
    <row r="22" spans="1:21">
      <c r="A22" s="338"/>
      <c r="B22" s="826"/>
      <c r="C22" s="826"/>
      <c r="D22" s="850"/>
      <c r="E22" s="826"/>
      <c r="F22" s="827" t="s">
        <v>673</v>
      </c>
      <c r="G22" s="856">
        <v>639</v>
      </c>
      <c r="H22" s="856">
        <v>759</v>
      </c>
      <c r="J22" s="883"/>
      <c r="K22" s="883"/>
      <c r="L22" s="883"/>
      <c r="M22" s="883"/>
      <c r="N22" s="883"/>
      <c r="O22" s="883"/>
      <c r="P22" s="883"/>
      <c r="Q22" s="883"/>
      <c r="R22" s="883"/>
      <c r="S22" s="883"/>
      <c r="T22" s="883"/>
      <c r="U22" s="883"/>
    </row>
    <row r="23" spans="1:21" ht="15.75">
      <c r="A23" s="338"/>
      <c r="B23" s="826"/>
      <c r="C23" s="826"/>
      <c r="D23" s="850"/>
      <c r="E23" s="826"/>
      <c r="F23" s="855" t="s">
        <v>674</v>
      </c>
      <c r="G23" s="856">
        <v>406</v>
      </c>
      <c r="H23" s="856">
        <v>526</v>
      </c>
      <c r="J23" s="883"/>
      <c r="K23" s="883"/>
      <c r="L23" s="883"/>
      <c r="M23" s="883"/>
      <c r="N23" s="883"/>
      <c r="O23" s="883"/>
      <c r="P23" s="883"/>
      <c r="Q23" s="883"/>
      <c r="R23" s="883"/>
      <c r="S23" s="883"/>
      <c r="T23" s="883"/>
      <c r="U23" s="883"/>
    </row>
    <row r="24" spans="1:21" ht="15.75">
      <c r="A24" s="338"/>
      <c r="B24" s="830"/>
      <c r="C24" s="830"/>
      <c r="D24" s="854"/>
      <c r="E24" s="830"/>
      <c r="F24" s="855" t="s">
        <v>675</v>
      </c>
      <c r="G24" s="856">
        <v>406</v>
      </c>
      <c r="H24" s="856">
        <v>526</v>
      </c>
      <c r="J24" s="883"/>
      <c r="K24" s="883"/>
      <c r="L24" s="883"/>
      <c r="M24" s="883"/>
      <c r="N24" s="883"/>
      <c r="O24" s="883"/>
      <c r="P24" s="883"/>
      <c r="Q24" s="883"/>
      <c r="R24" s="883"/>
      <c r="S24" s="883"/>
      <c r="T24" s="883"/>
      <c r="U24" s="883"/>
    </row>
    <row r="25" spans="1:21">
      <c r="A25" s="338"/>
      <c r="B25" s="857" t="s">
        <v>678</v>
      </c>
      <c r="C25" s="857" t="s">
        <v>679</v>
      </c>
      <c r="D25" s="845" t="s">
        <v>680</v>
      </c>
      <c r="E25" s="857" t="s">
        <v>681</v>
      </c>
      <c r="F25" s="827" t="s">
        <v>667</v>
      </c>
      <c r="G25" s="856">
        <v>805</v>
      </c>
      <c r="H25" s="856">
        <v>963</v>
      </c>
      <c r="J25" s="883"/>
      <c r="K25" s="883"/>
      <c r="L25" s="883"/>
      <c r="M25" s="883"/>
      <c r="N25" s="883"/>
      <c r="O25" s="883"/>
      <c r="P25" s="883"/>
      <c r="Q25" s="883"/>
      <c r="R25" s="883"/>
      <c r="S25" s="883"/>
      <c r="T25" s="883"/>
      <c r="U25" s="883"/>
    </row>
    <row r="26" spans="1:21">
      <c r="A26" s="338"/>
      <c r="B26" s="826"/>
      <c r="C26" s="826"/>
      <c r="D26" s="850"/>
      <c r="E26" s="826"/>
      <c r="F26" s="827" t="s">
        <v>682</v>
      </c>
      <c r="G26" s="856">
        <v>600</v>
      </c>
      <c r="H26" s="856">
        <v>762</v>
      </c>
      <c r="J26" s="883"/>
      <c r="K26" s="883"/>
      <c r="L26" s="883"/>
      <c r="M26" s="883"/>
      <c r="N26" s="883"/>
      <c r="O26" s="883"/>
      <c r="P26" s="883"/>
      <c r="Q26" s="883"/>
      <c r="R26" s="883"/>
      <c r="S26" s="883"/>
      <c r="T26" s="883"/>
      <c r="U26" s="883"/>
    </row>
    <row r="27" spans="1:21">
      <c r="A27" s="338"/>
      <c r="B27" s="826"/>
      <c r="C27" s="826"/>
      <c r="D27" s="850"/>
      <c r="E27" s="826"/>
      <c r="F27" s="827" t="s">
        <v>672</v>
      </c>
      <c r="G27" s="856">
        <v>458</v>
      </c>
      <c r="H27" s="856">
        <v>573</v>
      </c>
      <c r="J27" s="883"/>
      <c r="K27" s="883"/>
      <c r="L27" s="883"/>
      <c r="M27" s="883"/>
      <c r="N27" s="883"/>
      <c r="O27" s="883"/>
      <c r="P27" s="883"/>
      <c r="Q27" s="883"/>
      <c r="R27" s="883"/>
      <c r="S27" s="883"/>
      <c r="T27" s="883"/>
      <c r="U27" s="883"/>
    </row>
    <row r="28" spans="1:21">
      <c r="A28" s="338"/>
      <c r="B28" s="826"/>
      <c r="C28" s="826"/>
      <c r="D28" s="850"/>
      <c r="E28" s="826"/>
      <c r="F28" s="827" t="s">
        <v>660</v>
      </c>
      <c r="G28" s="829">
        <v>2716</v>
      </c>
      <c r="H28" s="829">
        <v>2831</v>
      </c>
      <c r="J28" s="883"/>
      <c r="K28" s="883"/>
      <c r="L28" s="883"/>
      <c r="M28" s="883"/>
      <c r="N28" s="883"/>
      <c r="O28" s="883"/>
      <c r="P28" s="883"/>
      <c r="Q28" s="883"/>
      <c r="R28" s="883"/>
      <c r="S28" s="883"/>
      <c r="T28" s="883"/>
      <c r="U28" s="883"/>
    </row>
    <row r="29" spans="1:21">
      <c r="A29" s="338"/>
      <c r="B29" s="826"/>
      <c r="C29" s="826"/>
      <c r="D29" s="850"/>
      <c r="E29" s="826"/>
      <c r="F29" s="827" t="s">
        <v>673</v>
      </c>
      <c r="G29" s="856">
        <v>805</v>
      </c>
      <c r="H29" s="856">
        <v>966</v>
      </c>
      <c r="J29" s="883"/>
      <c r="K29" s="883"/>
      <c r="L29" s="883"/>
      <c r="M29" s="883"/>
      <c r="N29" s="883"/>
      <c r="O29" s="883"/>
      <c r="P29" s="883"/>
      <c r="Q29" s="883"/>
      <c r="R29" s="883"/>
      <c r="S29" s="883"/>
      <c r="T29" s="883"/>
      <c r="U29" s="883"/>
    </row>
    <row r="30" spans="1:21" ht="15.75">
      <c r="A30" s="338"/>
      <c r="B30" s="826"/>
      <c r="C30" s="826"/>
      <c r="D30" s="854"/>
      <c r="E30" s="830"/>
      <c r="F30" s="855" t="s">
        <v>683</v>
      </c>
      <c r="G30" s="856">
        <v>485</v>
      </c>
      <c r="H30" s="856">
        <v>646</v>
      </c>
      <c r="J30" s="883"/>
      <c r="K30" s="883"/>
      <c r="L30" s="883"/>
      <c r="M30" s="883"/>
      <c r="N30" s="883"/>
      <c r="O30" s="883"/>
      <c r="P30" s="883"/>
      <c r="Q30" s="883"/>
      <c r="R30" s="883"/>
      <c r="S30" s="883"/>
      <c r="T30" s="883"/>
      <c r="U30" s="883"/>
    </row>
    <row r="31" spans="1:21">
      <c r="A31" s="338"/>
      <c r="B31" s="826"/>
      <c r="C31" s="826"/>
      <c r="D31" s="845" t="s">
        <v>684</v>
      </c>
      <c r="E31" s="857" t="s">
        <v>685</v>
      </c>
      <c r="F31" s="827" t="s">
        <v>667</v>
      </c>
      <c r="G31" s="856">
        <v>826</v>
      </c>
      <c r="H31" s="856">
        <v>968</v>
      </c>
      <c r="J31" s="883"/>
      <c r="K31" s="883"/>
      <c r="L31" s="883"/>
      <c r="M31" s="883"/>
      <c r="N31" s="883"/>
      <c r="O31" s="883"/>
      <c r="P31" s="883"/>
      <c r="Q31" s="883"/>
      <c r="R31" s="883"/>
      <c r="S31" s="883"/>
      <c r="T31" s="883"/>
      <c r="U31" s="883"/>
    </row>
    <row r="32" spans="1:21">
      <c r="A32" s="338"/>
      <c r="B32" s="826"/>
      <c r="C32" s="826"/>
      <c r="D32" s="850"/>
      <c r="E32" s="826"/>
      <c r="F32" s="827" t="s">
        <v>682</v>
      </c>
      <c r="G32" s="856">
        <v>621</v>
      </c>
      <c r="H32" s="856">
        <v>767</v>
      </c>
      <c r="J32" s="883"/>
      <c r="K32" s="883"/>
      <c r="L32" s="883"/>
      <c r="M32" s="883"/>
      <c r="N32" s="883"/>
      <c r="O32" s="883"/>
      <c r="P32" s="883"/>
      <c r="Q32" s="883"/>
      <c r="R32" s="883"/>
      <c r="S32" s="883"/>
      <c r="T32" s="883"/>
      <c r="U32" s="883"/>
    </row>
    <row r="33" spans="1:21">
      <c r="A33" s="338"/>
      <c r="B33" s="826"/>
      <c r="C33" s="826"/>
      <c r="D33" s="850"/>
      <c r="E33" s="826"/>
      <c r="F33" s="827" t="s">
        <v>672</v>
      </c>
      <c r="G33" s="856">
        <v>479</v>
      </c>
      <c r="H33" s="856">
        <v>579</v>
      </c>
      <c r="J33" s="883"/>
      <c r="K33" s="883"/>
      <c r="L33" s="883"/>
      <c r="M33" s="883"/>
      <c r="N33" s="883"/>
      <c r="O33" s="883"/>
      <c r="P33" s="883"/>
      <c r="Q33" s="883"/>
      <c r="R33" s="883"/>
      <c r="S33" s="883"/>
      <c r="T33" s="883"/>
      <c r="U33" s="883"/>
    </row>
    <row r="34" spans="1:21">
      <c r="A34" s="338"/>
      <c r="B34" s="826"/>
      <c r="C34" s="826"/>
      <c r="D34" s="850"/>
      <c r="E34" s="826"/>
      <c r="F34" s="827" t="s">
        <v>660</v>
      </c>
      <c r="G34" s="829">
        <v>2877</v>
      </c>
      <c r="H34" s="829">
        <v>2976</v>
      </c>
      <c r="J34" s="883"/>
      <c r="K34" s="883"/>
      <c r="L34" s="883"/>
      <c r="M34" s="883"/>
      <c r="N34" s="883"/>
      <c r="O34" s="883"/>
      <c r="P34" s="883"/>
      <c r="Q34" s="883"/>
      <c r="R34" s="883"/>
      <c r="S34" s="883"/>
      <c r="T34" s="883"/>
      <c r="U34" s="883"/>
    </row>
    <row r="35" spans="1:21" ht="15.75">
      <c r="A35" s="338"/>
      <c r="B35" s="826"/>
      <c r="C35" s="830"/>
      <c r="D35" s="830"/>
      <c r="E35" s="830"/>
      <c r="F35" s="855" t="s">
        <v>683</v>
      </c>
      <c r="G35" s="856">
        <v>505</v>
      </c>
      <c r="H35" s="856">
        <v>652</v>
      </c>
      <c r="J35" s="883"/>
      <c r="K35" s="883"/>
      <c r="L35" s="883"/>
      <c r="M35" s="883"/>
      <c r="N35" s="883"/>
      <c r="O35" s="883"/>
      <c r="P35" s="883"/>
      <c r="Q35" s="883"/>
      <c r="R35" s="883"/>
      <c r="S35" s="883"/>
      <c r="T35" s="883"/>
      <c r="U35" s="883"/>
    </row>
    <row r="36" spans="1:21" ht="30">
      <c r="A36" s="338"/>
      <c r="B36" s="826"/>
      <c r="C36" s="827" t="s">
        <v>686</v>
      </c>
      <c r="D36" s="827" t="s">
        <v>687</v>
      </c>
      <c r="E36" s="827" t="s">
        <v>688</v>
      </c>
      <c r="F36" s="827" t="s">
        <v>689</v>
      </c>
      <c r="G36" s="829">
        <v>3669</v>
      </c>
      <c r="H36" s="829">
        <v>4028</v>
      </c>
      <c r="J36" s="883"/>
      <c r="K36" s="883"/>
      <c r="L36" s="883"/>
      <c r="M36" s="883"/>
      <c r="N36" s="883"/>
      <c r="O36" s="883"/>
      <c r="P36" s="883"/>
      <c r="Q36" s="883"/>
      <c r="R36" s="883"/>
      <c r="S36" s="883"/>
      <c r="T36" s="883"/>
      <c r="U36" s="883"/>
    </row>
    <row r="37" spans="1:21">
      <c r="A37" s="338"/>
      <c r="B37" s="826"/>
      <c r="C37" s="857" t="s">
        <v>690</v>
      </c>
      <c r="D37" s="827" t="s">
        <v>691</v>
      </c>
      <c r="E37" s="827" t="s">
        <v>692</v>
      </c>
      <c r="F37" s="827" t="s">
        <v>660</v>
      </c>
      <c r="G37" s="829">
        <v>3676</v>
      </c>
      <c r="H37" s="829">
        <v>4759</v>
      </c>
      <c r="J37" s="883"/>
      <c r="K37" s="883"/>
      <c r="L37" s="883"/>
      <c r="M37" s="883"/>
      <c r="N37" s="883"/>
      <c r="O37" s="883"/>
      <c r="P37" s="883"/>
      <c r="Q37" s="883"/>
      <c r="R37" s="883"/>
      <c r="S37" s="883"/>
      <c r="T37" s="883"/>
      <c r="U37" s="883"/>
    </row>
    <row r="38" spans="1:21">
      <c r="A38" s="338"/>
      <c r="B38" s="826"/>
      <c r="C38" s="826"/>
      <c r="D38" s="827" t="s">
        <v>693</v>
      </c>
      <c r="E38" s="827" t="s">
        <v>694</v>
      </c>
      <c r="F38" s="827" t="s">
        <v>660</v>
      </c>
      <c r="G38" s="858"/>
      <c r="H38" s="829">
        <v>6447</v>
      </c>
      <c r="J38" s="883"/>
      <c r="K38" s="883"/>
      <c r="L38" s="883"/>
      <c r="M38" s="883"/>
      <c r="N38" s="883"/>
      <c r="O38" s="883"/>
      <c r="P38" s="883"/>
      <c r="Q38" s="883"/>
      <c r="R38" s="883"/>
      <c r="S38" s="883"/>
      <c r="T38" s="883"/>
      <c r="U38" s="883"/>
    </row>
    <row r="39" spans="1:21" ht="15.75">
      <c r="A39" s="338"/>
      <c r="B39" s="826"/>
      <c r="C39" s="826"/>
      <c r="D39" s="827" t="s">
        <v>658</v>
      </c>
      <c r="E39" s="827" t="s">
        <v>659</v>
      </c>
      <c r="F39" s="827" t="s">
        <v>660</v>
      </c>
      <c r="G39" s="828"/>
      <c r="H39" s="829">
        <v>8702</v>
      </c>
      <c r="J39" s="883"/>
      <c r="K39" s="883"/>
      <c r="L39" s="883"/>
      <c r="M39" s="883"/>
      <c r="N39" s="883"/>
      <c r="O39" s="883"/>
      <c r="P39" s="883"/>
      <c r="Q39" s="883"/>
      <c r="R39" s="883"/>
      <c r="S39" s="883"/>
      <c r="T39" s="883"/>
      <c r="U39" s="883"/>
    </row>
    <row r="40" spans="1:21" ht="15.75">
      <c r="A40" s="338"/>
      <c r="B40" s="830"/>
      <c r="C40" s="830"/>
      <c r="D40" s="827" t="s">
        <v>661</v>
      </c>
      <c r="E40" s="827" t="s">
        <v>662</v>
      </c>
      <c r="F40" s="827" t="s">
        <v>660</v>
      </c>
      <c r="G40" s="828"/>
      <c r="H40" s="829">
        <v>10315</v>
      </c>
      <c r="J40" s="883"/>
      <c r="K40" s="883"/>
      <c r="L40" s="883"/>
      <c r="M40" s="883"/>
      <c r="N40" s="883"/>
      <c r="O40" s="883"/>
      <c r="P40" s="883"/>
      <c r="Q40" s="883"/>
      <c r="R40" s="883"/>
      <c r="S40" s="883"/>
      <c r="T40" s="883"/>
      <c r="U40" s="883"/>
    </row>
    <row r="41" spans="1:21" ht="30">
      <c r="A41" s="338"/>
      <c r="B41" s="831" t="s">
        <v>464</v>
      </c>
      <c r="C41" s="831"/>
      <c r="D41" s="831"/>
      <c r="E41" s="831"/>
      <c r="F41" s="831"/>
      <c r="G41" s="831"/>
      <c r="H41" s="831"/>
      <c r="J41" s="883"/>
      <c r="K41" s="883"/>
      <c r="L41" s="883"/>
      <c r="M41" s="883"/>
      <c r="N41" s="883"/>
      <c r="O41" s="883"/>
      <c r="P41" s="883"/>
      <c r="Q41" s="883"/>
      <c r="R41" s="883"/>
      <c r="S41" s="883"/>
      <c r="T41" s="883"/>
      <c r="U41" s="883"/>
    </row>
    <row r="42" spans="1:21">
      <c r="A42" s="338"/>
      <c r="B42" s="832" t="s">
        <v>244</v>
      </c>
      <c r="C42" s="832"/>
      <c r="D42" s="832"/>
      <c r="E42" s="832"/>
      <c r="F42" s="832"/>
      <c r="G42" s="832"/>
      <c r="H42" s="832"/>
      <c r="J42" s="883"/>
      <c r="K42" s="883"/>
      <c r="L42" s="883"/>
      <c r="M42" s="883"/>
      <c r="N42" s="883"/>
      <c r="O42" s="883"/>
      <c r="P42" s="883"/>
      <c r="Q42" s="883"/>
      <c r="R42" s="883"/>
      <c r="S42" s="883"/>
      <c r="T42" s="883"/>
      <c r="U42" s="883"/>
    </row>
    <row r="43" spans="1:21" ht="30">
      <c r="A43" s="338"/>
      <c r="B43" s="832" t="s">
        <v>245</v>
      </c>
      <c r="C43" s="832"/>
      <c r="D43" s="832"/>
      <c r="E43" s="832"/>
      <c r="F43" s="832"/>
      <c r="G43" s="832"/>
      <c r="H43" s="832"/>
      <c r="J43" s="883"/>
      <c r="K43" s="883"/>
      <c r="L43" s="883"/>
      <c r="M43" s="883"/>
      <c r="N43" s="883"/>
      <c r="O43" s="883"/>
      <c r="P43" s="883"/>
      <c r="Q43" s="883"/>
      <c r="R43" s="883"/>
      <c r="S43" s="883"/>
      <c r="T43" s="883"/>
      <c r="U43" s="883"/>
    </row>
    <row r="44" spans="1:21">
      <c r="A44" s="338"/>
      <c r="B44" s="832" t="s">
        <v>465</v>
      </c>
      <c r="C44" s="832"/>
      <c r="D44" s="832"/>
      <c r="E44" s="832"/>
      <c r="F44" s="832"/>
      <c r="G44" s="832"/>
      <c r="H44" s="832"/>
      <c r="J44" s="883"/>
      <c r="K44" s="883"/>
      <c r="L44" s="883"/>
      <c r="M44" s="883"/>
      <c r="N44" s="883"/>
      <c r="O44" s="883"/>
      <c r="P44" s="883"/>
      <c r="Q44" s="883"/>
      <c r="R44" s="883"/>
      <c r="S44" s="883"/>
      <c r="T44" s="883"/>
      <c r="U44" s="883"/>
    </row>
    <row r="45" spans="1:21" ht="15.75">
      <c r="B45" s="1330"/>
      <c r="C45" s="1330"/>
      <c r="D45" s="1330"/>
      <c r="E45" s="1330"/>
      <c r="F45" s="1330"/>
      <c r="G45" s="1330"/>
      <c r="H45" s="1330"/>
      <c r="J45" s="883"/>
      <c r="K45" s="883"/>
      <c r="L45" s="883"/>
      <c r="M45" s="883"/>
      <c r="N45" s="883"/>
      <c r="O45" s="883"/>
      <c r="P45" s="883"/>
      <c r="Q45" s="883"/>
      <c r="R45" s="883"/>
      <c r="S45" s="883"/>
      <c r="T45" s="883"/>
      <c r="U45" s="883"/>
    </row>
    <row r="46" spans="1:21" ht="15.75">
      <c r="A46" s="338"/>
      <c r="B46" s="61" t="s">
        <v>398</v>
      </c>
      <c r="D46" s="882"/>
      <c r="E46" s="882"/>
      <c r="F46" s="882"/>
      <c r="G46" s="882"/>
      <c r="H46" s="882"/>
      <c r="J46" s="883"/>
      <c r="K46" s="883"/>
      <c r="L46" s="883"/>
      <c r="M46" s="883"/>
      <c r="N46" s="883"/>
      <c r="O46" s="883"/>
      <c r="P46" s="883"/>
      <c r="Q46" s="883"/>
      <c r="R46" s="883"/>
      <c r="S46" s="883"/>
      <c r="T46" s="883"/>
      <c r="U46" s="883"/>
    </row>
    <row r="47" spans="1:21">
      <c r="A47" s="338"/>
      <c r="F47" s="882"/>
      <c r="G47" s="882"/>
      <c r="H47" s="882"/>
      <c r="J47" s="883"/>
      <c r="K47" s="883"/>
      <c r="L47" s="883"/>
      <c r="M47" s="883"/>
      <c r="N47" s="883"/>
      <c r="O47" s="883"/>
      <c r="P47" s="883"/>
      <c r="Q47" s="883"/>
      <c r="R47" s="883"/>
      <c r="S47" s="883"/>
      <c r="T47" s="883"/>
      <c r="U47" s="883"/>
    </row>
    <row r="48" spans="1:21">
      <c r="A48" s="338"/>
      <c r="B48" s="882"/>
      <c r="C48" s="882"/>
      <c r="D48" s="882"/>
      <c r="E48" s="882"/>
      <c r="F48" s="882"/>
      <c r="G48" s="882"/>
      <c r="H48" s="882"/>
      <c r="J48" s="883"/>
      <c r="K48" s="883"/>
      <c r="L48" s="883"/>
      <c r="M48" s="883"/>
      <c r="N48" s="883"/>
      <c r="O48" s="883"/>
      <c r="P48" s="883"/>
      <c r="Q48" s="883"/>
      <c r="R48" s="883"/>
      <c r="S48" s="883"/>
      <c r="T48" s="883"/>
      <c r="U48" s="883"/>
    </row>
    <row r="49" spans="1:21" ht="15.75">
      <c r="A49" s="338"/>
      <c r="B49" s="1354" t="s">
        <v>604</v>
      </c>
      <c r="C49" s="1356" t="s">
        <v>605</v>
      </c>
      <c r="D49" s="1356" t="s">
        <v>606</v>
      </c>
      <c r="E49" s="807" t="s">
        <v>607</v>
      </c>
      <c r="F49" s="807" t="s">
        <v>608</v>
      </c>
      <c r="G49" s="1356" t="s">
        <v>642</v>
      </c>
      <c r="H49" s="813" t="s">
        <v>643</v>
      </c>
      <c r="J49" s="883"/>
      <c r="K49" s="883"/>
      <c r="L49" s="883"/>
      <c r="M49" s="883"/>
      <c r="N49" s="883"/>
      <c r="O49" s="883"/>
      <c r="P49" s="883"/>
      <c r="Q49" s="883"/>
      <c r="R49" s="883"/>
      <c r="S49" s="883"/>
      <c r="T49" s="883"/>
      <c r="U49" s="883"/>
    </row>
    <row r="50" spans="1:21" ht="15.75">
      <c r="A50" s="338"/>
      <c r="B50" s="1355"/>
      <c r="C50" s="1357"/>
      <c r="D50" s="1357"/>
      <c r="E50" s="808" t="s">
        <v>611</v>
      </c>
      <c r="F50" s="809" t="s">
        <v>612</v>
      </c>
      <c r="G50" s="1357"/>
      <c r="H50" s="810">
        <v>-1</v>
      </c>
      <c r="J50" s="883"/>
      <c r="K50" s="883"/>
      <c r="L50" s="883"/>
      <c r="M50" s="883"/>
      <c r="N50" s="883"/>
      <c r="O50" s="883"/>
      <c r="P50" s="883"/>
      <c r="Q50" s="883"/>
      <c r="R50" s="883"/>
      <c r="S50" s="883"/>
      <c r="T50" s="883"/>
      <c r="U50" s="883"/>
    </row>
    <row r="51" spans="1:21" ht="15.75">
      <c r="A51" s="338"/>
      <c r="B51" s="1358" t="s">
        <v>614</v>
      </c>
      <c r="C51" s="1361" t="s">
        <v>615</v>
      </c>
      <c r="D51" s="1361" t="s">
        <v>616</v>
      </c>
      <c r="E51" s="1364" t="s">
        <v>617</v>
      </c>
      <c r="F51" s="811" t="s">
        <v>570</v>
      </c>
      <c r="G51" s="812">
        <v>200</v>
      </c>
      <c r="H51" s="812">
        <v>101</v>
      </c>
      <c r="J51" s="883"/>
      <c r="K51" s="883"/>
      <c r="L51" s="883"/>
      <c r="M51" s="883"/>
      <c r="N51" s="883"/>
      <c r="O51" s="883"/>
      <c r="P51" s="883"/>
      <c r="Q51" s="883"/>
      <c r="R51" s="883"/>
      <c r="S51" s="883"/>
      <c r="T51" s="883"/>
      <c r="U51" s="883"/>
    </row>
    <row r="52" spans="1:21" ht="15.75">
      <c r="A52" s="338"/>
      <c r="B52" s="1359"/>
      <c r="C52" s="1362"/>
      <c r="D52" s="1362"/>
      <c r="E52" s="1365"/>
      <c r="F52" s="811" t="s">
        <v>571</v>
      </c>
      <c r="G52" s="812">
        <v>203</v>
      </c>
      <c r="H52" s="812">
        <v>101</v>
      </c>
      <c r="J52" s="883"/>
      <c r="K52" s="883"/>
      <c r="L52" s="883"/>
      <c r="M52" s="883"/>
      <c r="N52" s="883"/>
      <c r="O52" s="883"/>
      <c r="P52" s="883"/>
      <c r="Q52" s="883"/>
      <c r="R52" s="883"/>
      <c r="S52" s="883"/>
      <c r="T52" s="883"/>
      <c r="U52" s="883"/>
    </row>
    <row r="53" spans="1:21" ht="15.75">
      <c r="A53" s="338"/>
      <c r="B53" s="1359"/>
      <c r="C53" s="1362"/>
      <c r="D53" s="1362"/>
      <c r="E53" s="1365"/>
      <c r="F53" s="811" t="s">
        <v>572</v>
      </c>
      <c r="G53" s="812">
        <v>464</v>
      </c>
      <c r="H53" s="812">
        <v>101</v>
      </c>
      <c r="J53" s="883"/>
      <c r="K53" s="883"/>
      <c r="L53" s="883"/>
      <c r="M53" s="883"/>
      <c r="N53" s="883"/>
      <c r="O53" s="883"/>
      <c r="P53" s="883"/>
      <c r="Q53" s="883"/>
      <c r="R53" s="883"/>
      <c r="S53" s="883"/>
      <c r="T53" s="883"/>
      <c r="U53" s="883"/>
    </row>
    <row r="54" spans="1:21" ht="15.75">
      <c r="A54" s="338"/>
      <c r="B54" s="1359"/>
      <c r="C54" s="1362"/>
      <c r="D54" s="1362"/>
      <c r="E54" s="1365"/>
      <c r="F54" s="811" t="s">
        <v>644</v>
      </c>
      <c r="G54" s="812">
        <v>231</v>
      </c>
      <c r="H54" s="812">
        <v>101</v>
      </c>
      <c r="J54" s="883"/>
      <c r="K54" s="883"/>
      <c r="L54" s="883"/>
      <c r="M54" s="883"/>
      <c r="N54" s="883"/>
      <c r="O54" s="883"/>
      <c r="P54" s="883"/>
      <c r="Q54" s="883"/>
      <c r="R54" s="883"/>
      <c r="S54" s="883"/>
      <c r="T54" s="883"/>
      <c r="U54" s="883"/>
    </row>
    <row r="55" spans="1:21" ht="15.75">
      <c r="A55" s="338"/>
      <c r="B55" s="1359"/>
      <c r="C55" s="1362"/>
      <c r="D55" s="1362"/>
      <c r="E55" s="1365"/>
      <c r="F55" s="811" t="s">
        <v>645</v>
      </c>
      <c r="G55" s="812">
        <v>231</v>
      </c>
      <c r="H55" s="812">
        <v>101</v>
      </c>
      <c r="J55" s="883"/>
      <c r="K55" s="883"/>
      <c r="L55" s="883"/>
      <c r="M55" s="883"/>
      <c r="N55" s="883"/>
      <c r="O55" s="883"/>
      <c r="P55" s="883"/>
      <c r="Q55" s="883"/>
      <c r="R55" s="883"/>
      <c r="S55" s="883"/>
      <c r="T55" s="883"/>
      <c r="U55" s="883"/>
    </row>
    <row r="56" spans="1:21" ht="15.75">
      <c r="A56" s="338"/>
      <c r="B56" s="1359"/>
      <c r="C56" s="1362"/>
      <c r="D56" s="1363"/>
      <c r="E56" s="1366"/>
      <c r="F56" s="811" t="s">
        <v>646</v>
      </c>
      <c r="G56" s="812">
        <v>304</v>
      </c>
      <c r="H56" s="814"/>
      <c r="J56" s="883"/>
      <c r="K56" s="883"/>
      <c r="L56" s="883"/>
      <c r="M56" s="883"/>
      <c r="N56" s="883"/>
      <c r="O56" s="883"/>
      <c r="P56" s="883"/>
      <c r="Q56" s="883"/>
      <c r="R56" s="883"/>
      <c r="S56" s="883"/>
      <c r="T56" s="883"/>
      <c r="U56" s="883"/>
    </row>
    <row r="57" spans="1:21" ht="15.75">
      <c r="A57" s="338"/>
      <c r="B57" s="1359"/>
      <c r="C57" s="1362"/>
      <c r="D57" s="1361" t="s">
        <v>620</v>
      </c>
      <c r="E57" s="1358" t="s">
        <v>621</v>
      </c>
      <c r="F57" s="811" t="s">
        <v>570</v>
      </c>
      <c r="G57" s="812">
        <v>216</v>
      </c>
      <c r="H57" s="812">
        <v>178</v>
      </c>
      <c r="J57" s="883"/>
      <c r="K57" s="883"/>
      <c r="L57" s="883"/>
      <c r="M57" s="883"/>
      <c r="N57" s="883"/>
      <c r="O57" s="883"/>
      <c r="P57" s="883"/>
      <c r="Q57" s="883"/>
      <c r="R57" s="883"/>
      <c r="S57" s="883"/>
      <c r="T57" s="883"/>
      <c r="U57" s="883"/>
    </row>
    <row r="58" spans="1:21" ht="15.75">
      <c r="A58" s="338"/>
      <c r="B58" s="1359"/>
      <c r="C58" s="1362"/>
      <c r="D58" s="1362"/>
      <c r="E58" s="1359"/>
      <c r="F58" s="811" t="s">
        <v>571</v>
      </c>
      <c r="G58" s="812">
        <v>219</v>
      </c>
      <c r="H58" s="812">
        <v>178</v>
      </c>
      <c r="J58" s="883"/>
      <c r="K58" s="883"/>
      <c r="L58" s="883"/>
      <c r="M58" s="883"/>
      <c r="N58" s="883"/>
      <c r="O58" s="883"/>
      <c r="P58" s="883"/>
      <c r="Q58" s="883"/>
      <c r="R58" s="883"/>
      <c r="S58" s="883"/>
      <c r="T58" s="883"/>
      <c r="U58" s="883"/>
    </row>
    <row r="59" spans="1:21" ht="15.75">
      <c r="A59" s="338"/>
      <c r="B59" s="1359"/>
      <c r="C59" s="1362"/>
      <c r="D59" s="1362"/>
      <c r="E59" s="1359"/>
      <c r="F59" s="811" t="s">
        <v>572</v>
      </c>
      <c r="G59" s="812">
        <v>481</v>
      </c>
      <c r="H59" s="812">
        <v>178</v>
      </c>
      <c r="J59" s="883"/>
      <c r="K59" s="883"/>
      <c r="L59" s="883"/>
      <c r="M59" s="883"/>
      <c r="N59" s="883"/>
      <c r="O59" s="883"/>
      <c r="P59" s="883"/>
      <c r="Q59" s="883"/>
      <c r="R59" s="883"/>
      <c r="S59" s="883"/>
      <c r="T59" s="883"/>
      <c r="U59" s="883"/>
    </row>
    <row r="60" spans="1:21" ht="15.75">
      <c r="A60" s="338"/>
      <c r="B60" s="1359"/>
      <c r="C60" s="1362"/>
      <c r="D60" s="1362"/>
      <c r="E60" s="1359"/>
      <c r="F60" s="811" t="s">
        <v>644</v>
      </c>
      <c r="G60" s="812">
        <v>247</v>
      </c>
      <c r="H60" s="812">
        <v>178</v>
      </c>
      <c r="J60" s="883"/>
      <c r="K60" s="883"/>
      <c r="L60" s="883"/>
      <c r="M60" s="883"/>
      <c r="N60" s="883"/>
      <c r="O60" s="883"/>
      <c r="P60" s="883"/>
      <c r="Q60" s="883"/>
      <c r="R60" s="883"/>
      <c r="S60" s="883"/>
      <c r="T60" s="883"/>
      <c r="U60" s="883"/>
    </row>
    <row r="61" spans="1:21" ht="15.75">
      <c r="A61" s="338"/>
      <c r="B61" s="1359"/>
      <c r="C61" s="1362"/>
      <c r="D61" s="1362"/>
      <c r="E61" s="1359"/>
      <c r="F61" s="811" t="s">
        <v>645</v>
      </c>
      <c r="G61" s="812">
        <v>247</v>
      </c>
      <c r="H61" s="812">
        <v>178</v>
      </c>
      <c r="J61" s="883"/>
      <c r="K61" s="883"/>
      <c r="L61" s="883"/>
      <c r="M61" s="883"/>
      <c r="N61" s="883"/>
      <c r="O61" s="883"/>
      <c r="P61" s="883"/>
      <c r="Q61" s="883"/>
      <c r="R61" s="883"/>
      <c r="S61" s="883"/>
      <c r="T61" s="883"/>
      <c r="U61" s="883"/>
    </row>
    <row r="62" spans="1:21" ht="13.5" customHeight="1">
      <c r="A62" s="338"/>
      <c r="B62" s="1360"/>
      <c r="C62" s="1363"/>
      <c r="D62" s="1363"/>
      <c r="E62" s="1360"/>
      <c r="F62" s="811" t="s">
        <v>646</v>
      </c>
      <c r="G62" s="812">
        <v>397</v>
      </c>
      <c r="H62" s="814"/>
      <c r="J62" s="883"/>
      <c r="K62" s="883"/>
      <c r="L62" s="883"/>
      <c r="M62" s="883"/>
      <c r="N62" s="883"/>
      <c r="O62" s="883"/>
      <c r="P62" s="883"/>
      <c r="Q62" s="883"/>
      <c r="R62" s="883"/>
      <c r="S62" s="883"/>
      <c r="T62" s="883"/>
      <c r="U62" s="883"/>
    </row>
    <row r="63" spans="1:21" ht="15.75">
      <c r="A63" s="338"/>
      <c r="B63" s="1367" t="s">
        <v>622</v>
      </c>
      <c r="C63" s="1361" t="s">
        <v>623</v>
      </c>
      <c r="D63" s="1361" t="s">
        <v>624</v>
      </c>
      <c r="E63" s="1364" t="s">
        <v>625</v>
      </c>
      <c r="F63" s="811" t="s">
        <v>574</v>
      </c>
      <c r="G63" s="812">
        <v>379</v>
      </c>
      <c r="H63" s="812">
        <v>180</v>
      </c>
      <c r="J63" s="883"/>
      <c r="K63" s="883"/>
      <c r="L63" s="883"/>
      <c r="M63" s="883"/>
      <c r="N63" s="883"/>
      <c r="O63" s="883"/>
      <c r="P63" s="883"/>
      <c r="Q63" s="883"/>
      <c r="R63" s="883"/>
      <c r="S63" s="883"/>
      <c r="T63" s="883"/>
      <c r="U63" s="883"/>
    </row>
    <row r="64" spans="1:21" ht="15.75">
      <c r="A64" s="338"/>
      <c r="B64" s="1368"/>
      <c r="C64" s="1362"/>
      <c r="D64" s="1362"/>
      <c r="E64" s="1365"/>
      <c r="F64" s="811" t="s">
        <v>572</v>
      </c>
      <c r="G64" s="812">
        <v>584</v>
      </c>
      <c r="H64" s="812">
        <v>180</v>
      </c>
      <c r="J64" s="883"/>
      <c r="K64" s="883"/>
      <c r="L64" s="883"/>
      <c r="M64" s="883"/>
      <c r="N64" s="883"/>
      <c r="O64" s="883"/>
      <c r="P64" s="883"/>
      <c r="Q64" s="883"/>
      <c r="R64" s="883"/>
      <c r="S64" s="883"/>
      <c r="T64" s="883"/>
      <c r="U64" s="883"/>
    </row>
    <row r="65" spans="1:21" ht="15.75">
      <c r="A65" s="338"/>
      <c r="B65" s="1368"/>
      <c r="C65" s="1362"/>
      <c r="D65" s="1362"/>
      <c r="E65" s="1365"/>
      <c r="F65" s="811" t="s">
        <v>647</v>
      </c>
      <c r="G65" s="812">
        <v>263</v>
      </c>
      <c r="H65" s="812">
        <v>180</v>
      </c>
      <c r="J65" s="883"/>
      <c r="K65" s="883"/>
      <c r="L65" s="883"/>
      <c r="M65" s="883"/>
      <c r="N65" s="883"/>
      <c r="O65" s="883"/>
      <c r="P65" s="883"/>
      <c r="Q65" s="883"/>
      <c r="R65" s="883"/>
      <c r="S65" s="883"/>
      <c r="T65" s="883"/>
      <c r="U65" s="883"/>
    </row>
    <row r="66" spans="1:21" ht="15.75">
      <c r="A66" s="338"/>
      <c r="B66" s="1368"/>
      <c r="C66" s="1362"/>
      <c r="D66" s="1363"/>
      <c r="E66" s="1366"/>
      <c r="F66" s="811" t="s">
        <v>646</v>
      </c>
      <c r="G66" s="812">
        <v>559</v>
      </c>
      <c r="H66" s="814"/>
      <c r="J66" s="883"/>
      <c r="K66" s="883"/>
      <c r="L66" s="883"/>
      <c r="M66" s="883"/>
      <c r="N66" s="883"/>
      <c r="O66" s="883"/>
      <c r="P66" s="883"/>
      <c r="Q66" s="883"/>
      <c r="R66" s="883"/>
      <c r="S66" s="883"/>
      <c r="T66" s="883"/>
      <c r="U66" s="883"/>
    </row>
    <row r="67" spans="1:21" ht="15.75">
      <c r="A67" s="338"/>
      <c r="B67" s="1368"/>
      <c r="C67" s="1362"/>
      <c r="D67" s="1361" t="s">
        <v>627</v>
      </c>
      <c r="E67" s="1358" t="s">
        <v>628</v>
      </c>
      <c r="F67" s="811" t="s">
        <v>574</v>
      </c>
      <c r="G67" s="812">
        <v>390</v>
      </c>
      <c r="H67" s="812">
        <v>364</v>
      </c>
      <c r="J67" s="883"/>
      <c r="K67" s="883"/>
      <c r="L67" s="883"/>
      <c r="M67" s="883"/>
      <c r="N67" s="883"/>
      <c r="O67" s="883"/>
      <c r="P67" s="883"/>
      <c r="Q67" s="883"/>
      <c r="R67" s="883"/>
      <c r="S67" s="883"/>
      <c r="T67" s="883"/>
      <c r="U67" s="883"/>
    </row>
    <row r="68" spans="1:21" ht="15.75">
      <c r="A68" s="338"/>
      <c r="B68" s="1368"/>
      <c r="C68" s="1362"/>
      <c r="D68" s="1362"/>
      <c r="E68" s="1359"/>
      <c r="F68" s="811" t="s">
        <v>647</v>
      </c>
      <c r="G68" s="812">
        <v>275</v>
      </c>
      <c r="H68" s="812">
        <v>364</v>
      </c>
      <c r="J68" s="883"/>
      <c r="K68" s="883"/>
      <c r="L68" s="883"/>
      <c r="M68" s="883"/>
      <c r="N68" s="883"/>
      <c r="O68" s="883"/>
      <c r="P68" s="883"/>
      <c r="Q68" s="883"/>
      <c r="R68" s="883"/>
      <c r="S68" s="883"/>
      <c r="T68" s="883"/>
      <c r="U68" s="883"/>
    </row>
    <row r="69" spans="1:21" ht="15.75">
      <c r="A69" s="338"/>
      <c r="B69" s="1369"/>
      <c r="C69" s="1363"/>
      <c r="D69" s="1363"/>
      <c r="E69" s="1360"/>
      <c r="F69" s="811" t="s">
        <v>646</v>
      </c>
      <c r="G69" s="812">
        <v>754</v>
      </c>
      <c r="H69" s="814"/>
      <c r="J69" s="883"/>
      <c r="K69" s="883"/>
      <c r="L69" s="883"/>
      <c r="M69" s="883"/>
      <c r="N69" s="883"/>
      <c r="O69" s="883"/>
      <c r="P69" s="883"/>
      <c r="Q69" s="883"/>
      <c r="R69" s="883"/>
      <c r="S69" s="883"/>
      <c r="T69" s="883"/>
      <c r="U69" s="883"/>
    </row>
    <row r="70" spans="1:21" ht="15.75">
      <c r="A70" s="338"/>
      <c r="B70" s="1353" t="s">
        <v>710</v>
      </c>
      <c r="C70" s="1353"/>
      <c r="D70" s="1353"/>
      <c r="E70" s="1353"/>
      <c r="F70" s="1353"/>
      <c r="G70" s="1353"/>
      <c r="H70" s="1353"/>
      <c r="J70" s="883"/>
      <c r="K70" s="883"/>
      <c r="L70" s="883"/>
      <c r="M70" s="883"/>
      <c r="N70" s="883"/>
      <c r="O70" s="883"/>
      <c r="P70" s="883"/>
      <c r="Q70" s="883"/>
      <c r="R70" s="883"/>
      <c r="S70" s="883"/>
      <c r="T70" s="883"/>
      <c r="U70" s="883"/>
    </row>
    <row r="71" spans="1:21" ht="15.75">
      <c r="A71" s="338"/>
      <c r="B71" s="1330" t="s">
        <v>711</v>
      </c>
      <c r="C71" s="1330"/>
      <c r="D71" s="1330"/>
      <c r="E71" s="1330"/>
      <c r="F71" s="1330"/>
      <c r="G71" s="1330"/>
      <c r="H71" s="1330"/>
      <c r="J71" s="883"/>
      <c r="K71" s="883"/>
      <c r="L71" s="883"/>
      <c r="M71" s="883"/>
      <c r="N71" s="883"/>
      <c r="O71" s="883"/>
      <c r="P71" s="883"/>
      <c r="Q71" s="883"/>
      <c r="R71" s="883"/>
      <c r="S71" s="883"/>
      <c r="T71" s="883"/>
      <c r="U71" s="883"/>
    </row>
    <row r="72" spans="1:21">
      <c r="J72" s="883"/>
      <c r="K72" s="883"/>
      <c r="L72" s="883"/>
      <c r="M72" s="883"/>
      <c r="N72" s="883"/>
      <c r="O72" s="883"/>
      <c r="P72" s="883"/>
      <c r="Q72" s="883"/>
      <c r="R72" s="883"/>
      <c r="S72" s="883"/>
      <c r="T72" s="883"/>
      <c r="U72" s="883"/>
    </row>
    <row r="73" spans="1:21">
      <c r="J73" s="883"/>
      <c r="K73" s="883"/>
      <c r="L73" s="883"/>
      <c r="M73" s="883"/>
      <c r="N73" s="883"/>
      <c r="O73" s="883"/>
      <c r="P73" s="883"/>
      <c r="Q73" s="883"/>
      <c r="R73" s="883"/>
      <c r="S73" s="883"/>
      <c r="T73" s="883"/>
      <c r="U73" s="883"/>
    </row>
    <row r="74" spans="1:21" ht="15.75">
      <c r="A74" s="338"/>
      <c r="B74" s="61" t="s">
        <v>399</v>
      </c>
      <c r="J74" s="883"/>
      <c r="K74" s="883"/>
      <c r="L74" s="883"/>
      <c r="M74" s="883"/>
      <c r="N74" s="883"/>
      <c r="O74" s="883"/>
      <c r="P74" s="883"/>
      <c r="Q74" s="883"/>
      <c r="R74" s="883"/>
      <c r="S74" s="883"/>
      <c r="T74" s="883"/>
      <c r="U74" s="883"/>
    </row>
    <row r="75" spans="1:21">
      <c r="A75" s="338"/>
      <c r="D75" s="882"/>
      <c r="E75" s="882"/>
      <c r="F75" s="882"/>
      <c r="G75" s="882"/>
      <c r="H75" s="882"/>
      <c r="J75" s="883"/>
      <c r="K75" s="883"/>
      <c r="L75" s="883"/>
      <c r="M75" s="883"/>
      <c r="N75" s="883"/>
      <c r="O75" s="883"/>
      <c r="P75" s="883"/>
      <c r="Q75" s="883"/>
      <c r="R75" s="883"/>
      <c r="S75" s="883"/>
      <c r="T75" s="883"/>
      <c r="U75" s="883"/>
    </row>
    <row r="76" spans="1:21" ht="15.75">
      <c r="A76" s="338"/>
      <c r="B76" s="1349" t="s">
        <v>604</v>
      </c>
      <c r="C76" s="1351" t="s">
        <v>605</v>
      </c>
      <c r="D76" s="1351" t="s">
        <v>606</v>
      </c>
      <c r="E76" s="737" t="s">
        <v>607</v>
      </c>
      <c r="F76" s="737" t="s">
        <v>608</v>
      </c>
      <c r="G76" s="737" t="s">
        <v>609</v>
      </c>
      <c r="H76" s="815" t="s">
        <v>610</v>
      </c>
      <c r="I76" s="880" t="s">
        <v>48</v>
      </c>
      <c r="J76" s="883"/>
      <c r="K76" s="883"/>
      <c r="L76" s="883"/>
      <c r="M76" s="883"/>
      <c r="N76" s="883"/>
      <c r="O76" s="883"/>
      <c r="P76" s="883"/>
      <c r="Q76" s="883"/>
      <c r="R76" s="883"/>
      <c r="S76" s="883"/>
      <c r="T76" s="883"/>
      <c r="U76" s="883"/>
    </row>
    <row r="77" spans="1:21" ht="15.75">
      <c r="A77" s="338"/>
      <c r="B77" s="1350"/>
      <c r="C77" s="1352"/>
      <c r="D77" s="1352"/>
      <c r="E77" s="773" t="s">
        <v>611</v>
      </c>
      <c r="F77" s="738" t="s">
        <v>612</v>
      </c>
      <c r="G77" s="816">
        <v>-1</v>
      </c>
      <c r="H77" s="817" t="s">
        <v>648</v>
      </c>
      <c r="I77" s="880" t="s">
        <v>271</v>
      </c>
      <c r="J77" s="883"/>
      <c r="K77" s="883"/>
      <c r="L77" s="883"/>
      <c r="M77" s="883"/>
      <c r="N77" s="883"/>
      <c r="O77" s="883"/>
      <c r="P77" s="883"/>
      <c r="Q77" s="883"/>
      <c r="R77" s="883"/>
      <c r="S77" s="883"/>
      <c r="T77" s="883"/>
      <c r="U77" s="883"/>
    </row>
    <row r="78" spans="1:21" ht="15.75">
      <c r="A78" s="338"/>
      <c r="B78" s="1381" t="s">
        <v>622</v>
      </c>
      <c r="C78" s="1373" t="s">
        <v>623</v>
      </c>
      <c r="D78" s="1373" t="s">
        <v>624</v>
      </c>
      <c r="E78" s="1370" t="s">
        <v>625</v>
      </c>
      <c r="F78" s="739" t="s">
        <v>618</v>
      </c>
      <c r="G78" s="818">
        <v>911</v>
      </c>
      <c r="H78" s="819">
        <v>992</v>
      </c>
      <c r="I78" s="880" t="s">
        <v>62</v>
      </c>
      <c r="J78" s="883"/>
      <c r="K78" s="883"/>
      <c r="L78" s="883"/>
      <c r="M78" s="883"/>
      <c r="N78" s="883"/>
      <c r="O78" s="883"/>
      <c r="P78" s="883"/>
      <c r="Q78" s="883"/>
      <c r="R78" s="883"/>
      <c r="S78" s="883"/>
      <c r="T78" s="883"/>
      <c r="U78" s="883"/>
    </row>
    <row r="79" spans="1:21" ht="15.75">
      <c r="A79" s="338"/>
      <c r="B79" s="1382"/>
      <c r="C79" s="1374"/>
      <c r="D79" s="1374"/>
      <c r="E79" s="1371"/>
      <c r="F79" s="739" t="s">
        <v>574</v>
      </c>
      <c r="G79" s="818">
        <v>730</v>
      </c>
      <c r="H79" s="819">
        <v>811</v>
      </c>
      <c r="I79" s="880" t="s">
        <v>59</v>
      </c>
      <c r="J79" s="883"/>
      <c r="K79" s="883"/>
      <c r="L79" s="883"/>
      <c r="M79" s="883"/>
      <c r="N79" s="883"/>
      <c r="O79" s="883"/>
      <c r="P79" s="883"/>
      <c r="Q79" s="883"/>
      <c r="R79" s="883"/>
      <c r="S79" s="883"/>
      <c r="T79" s="883"/>
      <c r="U79" s="883"/>
    </row>
    <row r="80" spans="1:21" ht="15.75">
      <c r="A80" s="338"/>
      <c r="B80" s="1382"/>
      <c r="C80" s="1374"/>
      <c r="D80" s="1374"/>
      <c r="E80" s="1371"/>
      <c r="F80" s="739" t="s">
        <v>619</v>
      </c>
      <c r="G80" s="818">
        <v>600</v>
      </c>
      <c r="H80" s="819">
        <v>632</v>
      </c>
      <c r="I80" s="880" t="s">
        <v>55</v>
      </c>
      <c r="J80" s="883"/>
      <c r="K80" s="883"/>
      <c r="L80" s="883"/>
      <c r="M80" s="883"/>
      <c r="N80" s="883"/>
      <c r="O80" s="883"/>
      <c r="P80" s="883"/>
      <c r="Q80" s="883"/>
      <c r="R80" s="883"/>
      <c r="S80" s="883"/>
      <c r="T80" s="883"/>
      <c r="U80" s="883"/>
    </row>
    <row r="81" spans="1:21" ht="15.75">
      <c r="A81" s="338"/>
      <c r="B81" s="1382"/>
      <c r="C81" s="1374"/>
      <c r="D81" s="1374"/>
      <c r="E81" s="1371"/>
      <c r="F81" s="739" t="s">
        <v>572</v>
      </c>
      <c r="G81" s="818">
        <v>911</v>
      </c>
      <c r="H81" s="819">
        <v>992</v>
      </c>
      <c r="I81" s="880" t="s">
        <v>423</v>
      </c>
      <c r="J81" s="883"/>
      <c r="K81" s="883"/>
      <c r="L81" s="883"/>
      <c r="M81" s="883"/>
      <c r="N81" s="883"/>
      <c r="O81" s="883"/>
      <c r="P81" s="883"/>
      <c r="Q81" s="883"/>
      <c r="R81" s="883"/>
      <c r="S81" s="883"/>
      <c r="T81" s="883"/>
      <c r="U81" s="883"/>
    </row>
    <row r="82" spans="1:21" ht="15.75">
      <c r="A82" s="338"/>
      <c r="B82" s="1382"/>
      <c r="C82" s="1374"/>
      <c r="D82" s="1374"/>
      <c r="E82" s="1371"/>
      <c r="F82" s="739" t="s">
        <v>649</v>
      </c>
      <c r="G82" s="818">
        <v>624</v>
      </c>
      <c r="H82" s="819">
        <v>705</v>
      </c>
      <c r="I82" s="880" t="s">
        <v>429</v>
      </c>
      <c r="J82" s="883"/>
      <c r="K82" s="883"/>
      <c r="L82" s="883"/>
      <c r="M82" s="883"/>
      <c r="N82" s="883"/>
      <c r="O82" s="883"/>
      <c r="P82" s="883"/>
      <c r="Q82" s="883"/>
      <c r="R82" s="883"/>
      <c r="S82" s="883"/>
      <c r="T82" s="883"/>
      <c r="U82" s="883"/>
    </row>
    <row r="83" spans="1:21" ht="15.75">
      <c r="A83" s="338"/>
      <c r="B83" s="1382"/>
      <c r="C83" s="1374"/>
      <c r="D83" s="1375"/>
      <c r="E83" s="1372"/>
      <c r="F83" s="739" t="s">
        <v>626</v>
      </c>
      <c r="G83" s="820">
        <v>3765</v>
      </c>
      <c r="H83" s="821">
        <v>3797</v>
      </c>
      <c r="I83" s="880" t="s">
        <v>239</v>
      </c>
      <c r="J83" s="883"/>
      <c r="K83" s="883"/>
      <c r="L83" s="883"/>
      <c r="M83" s="883"/>
      <c r="N83" s="883"/>
      <c r="O83" s="883"/>
      <c r="P83" s="883"/>
      <c r="Q83" s="883"/>
      <c r="R83" s="883"/>
      <c r="S83" s="883"/>
      <c r="T83" s="883"/>
      <c r="U83" s="883"/>
    </row>
    <row r="84" spans="1:21" ht="15.75">
      <c r="A84" s="338"/>
      <c r="B84" s="1382"/>
      <c r="C84" s="1374"/>
      <c r="D84" s="1373" t="s">
        <v>627</v>
      </c>
      <c r="E84" s="1376" t="s">
        <v>628</v>
      </c>
      <c r="F84" s="739" t="s">
        <v>618</v>
      </c>
      <c r="G84" s="818">
        <v>914</v>
      </c>
      <c r="H84" s="819">
        <v>995</v>
      </c>
      <c r="I84" s="880" t="s">
        <v>62</v>
      </c>
      <c r="J84" s="883"/>
      <c r="K84" s="883"/>
      <c r="L84" s="883"/>
      <c r="M84" s="883"/>
      <c r="N84" s="883"/>
      <c r="O84" s="883"/>
      <c r="P84" s="883"/>
      <c r="Q84" s="883"/>
      <c r="R84" s="883"/>
      <c r="S84" s="883"/>
      <c r="T84" s="883"/>
      <c r="U84" s="883"/>
    </row>
    <row r="85" spans="1:21" ht="15.75">
      <c r="A85" s="338"/>
      <c r="B85" s="1382"/>
      <c r="C85" s="1374"/>
      <c r="D85" s="1374"/>
      <c r="E85" s="1377"/>
      <c r="F85" s="739" t="s">
        <v>574</v>
      </c>
      <c r="G85" s="818">
        <v>734</v>
      </c>
      <c r="H85" s="819">
        <v>815</v>
      </c>
      <c r="I85" s="880" t="s">
        <v>59</v>
      </c>
      <c r="J85" s="883"/>
      <c r="K85" s="883"/>
      <c r="L85" s="883"/>
      <c r="M85" s="883"/>
      <c r="N85" s="883"/>
      <c r="O85" s="883"/>
      <c r="P85" s="883"/>
      <c r="Q85" s="883"/>
      <c r="R85" s="883"/>
      <c r="S85" s="883"/>
      <c r="T85" s="883"/>
      <c r="U85" s="883"/>
    </row>
    <row r="86" spans="1:21" ht="15.75">
      <c r="A86" s="338"/>
      <c r="B86" s="1382"/>
      <c r="C86" s="1374"/>
      <c r="D86" s="1374"/>
      <c r="E86" s="1377"/>
      <c r="F86" s="739" t="s">
        <v>619</v>
      </c>
      <c r="G86" s="818">
        <v>603</v>
      </c>
      <c r="H86" s="819">
        <v>635</v>
      </c>
      <c r="I86" s="880" t="s">
        <v>55</v>
      </c>
      <c r="J86" s="883"/>
      <c r="K86" s="883"/>
      <c r="L86" s="883"/>
      <c r="M86" s="883"/>
      <c r="N86" s="883"/>
      <c r="O86" s="883"/>
      <c r="P86" s="883"/>
      <c r="Q86" s="883"/>
      <c r="R86" s="883"/>
      <c r="S86" s="883"/>
      <c r="T86" s="883"/>
      <c r="U86" s="883"/>
    </row>
    <row r="87" spans="1:21" ht="15.75">
      <c r="A87" s="338"/>
      <c r="B87" s="1382"/>
      <c r="C87" s="1374"/>
      <c r="D87" s="1374"/>
      <c r="E87" s="1377"/>
      <c r="F87" s="739" t="s">
        <v>572</v>
      </c>
      <c r="G87" s="818">
        <v>0</v>
      </c>
      <c r="H87" s="819">
        <v>0</v>
      </c>
      <c r="J87" s="883"/>
      <c r="K87" s="883"/>
      <c r="L87" s="883"/>
      <c r="M87" s="883"/>
      <c r="N87" s="883"/>
      <c r="O87" s="883"/>
      <c r="P87" s="883"/>
      <c r="Q87" s="883"/>
      <c r="R87" s="883"/>
      <c r="S87" s="883"/>
      <c r="T87" s="883"/>
      <c r="U87" s="883"/>
    </row>
    <row r="88" spans="1:21" ht="15.75">
      <c r="A88" s="338"/>
      <c r="B88" s="1382"/>
      <c r="C88" s="1374"/>
      <c r="D88" s="1374"/>
      <c r="E88" s="1377"/>
      <c r="F88" s="739" t="s">
        <v>649</v>
      </c>
      <c r="G88" s="818">
        <v>627</v>
      </c>
      <c r="H88" s="819">
        <v>708</v>
      </c>
      <c r="I88" s="880" t="s">
        <v>429</v>
      </c>
      <c r="J88" s="883"/>
      <c r="K88" s="883"/>
      <c r="L88" s="883"/>
      <c r="M88" s="883"/>
      <c r="N88" s="883"/>
      <c r="O88" s="883"/>
      <c r="P88" s="883"/>
      <c r="Q88" s="883"/>
      <c r="R88" s="883"/>
      <c r="S88" s="883"/>
      <c r="T88" s="883"/>
      <c r="U88" s="883"/>
    </row>
    <row r="89" spans="1:21" ht="15.75">
      <c r="A89" s="338"/>
      <c r="B89" s="1382"/>
      <c r="C89" s="1375"/>
      <c r="D89" s="1375"/>
      <c r="E89" s="1378"/>
      <c r="F89" s="739" t="s">
        <v>626</v>
      </c>
      <c r="G89" s="818">
        <v>3769</v>
      </c>
      <c r="H89" s="819">
        <v>3801</v>
      </c>
      <c r="I89" s="880" t="s">
        <v>239</v>
      </c>
      <c r="J89" s="883"/>
      <c r="K89" s="883"/>
      <c r="L89" s="883"/>
      <c r="M89" s="883"/>
      <c r="N89" s="883"/>
      <c r="O89" s="883"/>
      <c r="P89" s="883"/>
      <c r="Q89" s="883"/>
      <c r="R89" s="883"/>
      <c r="S89" s="883"/>
      <c r="T89" s="883"/>
      <c r="U89" s="883"/>
    </row>
    <row r="90" spans="1:21" ht="31.5">
      <c r="A90" s="338"/>
      <c r="B90" s="1382"/>
      <c r="C90" s="822" t="s">
        <v>629</v>
      </c>
      <c r="D90" s="822" t="s">
        <v>630</v>
      </c>
      <c r="E90" s="823" t="s">
        <v>631</v>
      </c>
      <c r="F90" s="739" t="s">
        <v>632</v>
      </c>
      <c r="G90" s="820">
        <v>3736</v>
      </c>
      <c r="H90" s="821">
        <v>4133</v>
      </c>
      <c r="I90" s="880" t="s">
        <v>240</v>
      </c>
      <c r="J90" s="883"/>
      <c r="K90" s="883"/>
      <c r="L90" s="883"/>
      <c r="M90" s="883"/>
      <c r="N90" s="883"/>
      <c r="O90" s="883"/>
      <c r="P90" s="883"/>
      <c r="Q90" s="883"/>
      <c r="R90" s="883"/>
      <c r="S90" s="883"/>
      <c r="T90" s="883"/>
      <c r="U90" s="883"/>
    </row>
    <row r="91" spans="1:21" ht="15.75">
      <c r="A91" s="338"/>
      <c r="B91" s="1382"/>
      <c r="C91" s="1373" t="s">
        <v>633</v>
      </c>
      <c r="D91" s="822" t="s">
        <v>634</v>
      </c>
      <c r="E91" s="823" t="s">
        <v>635</v>
      </c>
      <c r="F91" s="739" t="s">
        <v>626</v>
      </c>
      <c r="G91" s="820">
        <v>3976</v>
      </c>
      <c r="H91" s="821">
        <v>4559</v>
      </c>
      <c r="I91" s="880" t="s">
        <v>239</v>
      </c>
      <c r="J91" s="883"/>
      <c r="K91" s="883"/>
      <c r="L91" s="883"/>
      <c r="M91" s="883"/>
      <c r="N91" s="883"/>
      <c r="O91" s="883"/>
      <c r="P91" s="883"/>
      <c r="Q91" s="883"/>
      <c r="R91" s="883"/>
      <c r="S91" s="883"/>
      <c r="T91" s="883"/>
      <c r="U91" s="883"/>
    </row>
    <row r="92" spans="1:21" ht="15.75">
      <c r="A92" s="338"/>
      <c r="B92" s="1382"/>
      <c r="C92" s="1374"/>
      <c r="D92" s="822" t="s">
        <v>636</v>
      </c>
      <c r="E92" s="823" t="s">
        <v>637</v>
      </c>
      <c r="F92" s="739" t="s">
        <v>626</v>
      </c>
      <c r="G92" s="820"/>
      <c r="H92" s="821">
        <v>5907</v>
      </c>
      <c r="I92" s="880" t="s">
        <v>239</v>
      </c>
      <c r="J92" s="883"/>
      <c r="K92" s="883"/>
      <c r="L92" s="883"/>
      <c r="M92" s="883"/>
      <c r="N92" s="883"/>
      <c r="O92" s="883"/>
      <c r="P92" s="883"/>
      <c r="Q92" s="883"/>
      <c r="R92" s="883"/>
      <c r="S92" s="883"/>
      <c r="T92" s="883"/>
      <c r="U92" s="883"/>
    </row>
    <row r="93" spans="1:21" ht="15.75">
      <c r="A93" s="338"/>
      <c r="B93" s="1382"/>
      <c r="C93" s="1374"/>
      <c r="D93" s="822" t="s">
        <v>638</v>
      </c>
      <c r="E93" s="823" t="s">
        <v>639</v>
      </c>
      <c r="F93" s="739" t="s">
        <v>626</v>
      </c>
      <c r="G93" s="824"/>
      <c r="H93" s="821">
        <v>7893</v>
      </c>
      <c r="I93" s="880" t="s">
        <v>239</v>
      </c>
      <c r="J93" s="883"/>
      <c r="K93" s="883"/>
      <c r="L93" s="883"/>
      <c r="M93" s="883"/>
      <c r="N93" s="883"/>
      <c r="O93" s="883"/>
      <c r="P93" s="883"/>
      <c r="Q93" s="883"/>
      <c r="R93" s="883"/>
      <c r="S93" s="883"/>
      <c r="T93" s="883"/>
      <c r="U93" s="883"/>
    </row>
    <row r="94" spans="1:21" ht="15.75">
      <c r="A94" s="338"/>
      <c r="B94" s="1383"/>
      <c r="C94" s="1375"/>
      <c r="D94" s="822" t="s">
        <v>640</v>
      </c>
      <c r="E94" s="823" t="s">
        <v>641</v>
      </c>
      <c r="F94" s="739" t="s">
        <v>626</v>
      </c>
      <c r="G94" s="824"/>
      <c r="H94" s="821">
        <v>8582</v>
      </c>
      <c r="I94" s="880" t="s">
        <v>239</v>
      </c>
      <c r="J94" s="883"/>
      <c r="K94" s="883"/>
      <c r="L94" s="883"/>
      <c r="M94" s="883"/>
      <c r="N94" s="883"/>
      <c r="O94" s="883"/>
      <c r="P94" s="883"/>
      <c r="Q94" s="883"/>
      <c r="R94" s="883"/>
      <c r="S94" s="883"/>
      <c r="T94" s="883"/>
      <c r="U94" s="883"/>
    </row>
    <row r="95" spans="1:21">
      <c r="A95" s="338"/>
      <c r="B95" s="880" t="s">
        <v>250</v>
      </c>
      <c r="J95" s="883"/>
      <c r="K95" s="883"/>
      <c r="L95" s="883"/>
      <c r="M95" s="883"/>
      <c r="N95" s="883"/>
      <c r="O95" s="883"/>
      <c r="P95" s="883"/>
      <c r="Q95" s="883"/>
      <c r="R95" s="883"/>
      <c r="S95" s="883"/>
      <c r="T95" s="883"/>
      <c r="U95" s="883"/>
    </row>
    <row r="96" spans="1:21">
      <c r="A96" s="338"/>
      <c r="B96" s="880" t="s">
        <v>251</v>
      </c>
      <c r="J96" s="883"/>
      <c r="K96" s="883"/>
      <c r="L96" s="883"/>
      <c r="M96" s="883"/>
      <c r="N96" s="883"/>
      <c r="O96" s="883"/>
      <c r="P96" s="883"/>
      <c r="Q96" s="883"/>
      <c r="R96" s="883"/>
      <c r="S96" s="883"/>
      <c r="T96" s="883"/>
      <c r="U96" s="883"/>
    </row>
    <row r="97" spans="1:21">
      <c r="J97" s="883"/>
      <c r="K97" s="883"/>
      <c r="L97" s="883"/>
      <c r="M97" s="883"/>
      <c r="N97" s="883"/>
      <c r="O97" s="883"/>
      <c r="P97" s="883"/>
      <c r="Q97" s="883"/>
      <c r="R97" s="883"/>
      <c r="S97" s="883"/>
      <c r="T97" s="883"/>
      <c r="U97" s="883"/>
    </row>
    <row r="98" spans="1:21">
      <c r="F98" s="882"/>
      <c r="G98" s="882"/>
      <c r="H98" s="882"/>
      <c r="J98" s="883"/>
      <c r="K98" s="883"/>
      <c r="L98" s="883"/>
      <c r="M98" s="883"/>
      <c r="N98" s="883"/>
      <c r="O98" s="883"/>
      <c r="P98" s="883"/>
      <c r="Q98" s="883"/>
      <c r="R98" s="883"/>
      <c r="S98" s="883"/>
      <c r="T98" s="883"/>
      <c r="U98" s="883"/>
    </row>
    <row r="99" spans="1:21" ht="15.75">
      <c r="A99" s="338"/>
      <c r="B99" s="61" t="s">
        <v>400</v>
      </c>
      <c r="D99" s="882"/>
      <c r="E99" s="882"/>
      <c r="F99" s="882"/>
      <c r="G99" s="882"/>
      <c r="H99" s="882"/>
      <c r="J99" s="883"/>
      <c r="K99" s="883"/>
      <c r="L99" s="883"/>
      <c r="M99" s="883"/>
      <c r="N99" s="883"/>
      <c r="O99" s="883"/>
      <c r="P99" s="883"/>
      <c r="Q99" s="883"/>
      <c r="R99" s="883"/>
      <c r="S99" s="883"/>
      <c r="T99" s="883"/>
      <c r="U99" s="883"/>
    </row>
    <row r="100" spans="1:21">
      <c r="A100" s="338"/>
      <c r="J100" s="883"/>
      <c r="K100" s="883"/>
      <c r="L100" s="883"/>
      <c r="M100" s="883"/>
      <c r="N100" s="883"/>
      <c r="O100" s="883"/>
      <c r="P100" s="883"/>
      <c r="Q100" s="883"/>
      <c r="R100" s="883"/>
      <c r="S100" s="883"/>
      <c r="T100" s="883"/>
      <c r="U100" s="883"/>
    </row>
    <row r="101" spans="1:21" ht="15.75">
      <c r="A101" s="338"/>
      <c r="B101" s="1349" t="s">
        <v>604</v>
      </c>
      <c r="C101" s="1351" t="s">
        <v>605</v>
      </c>
      <c r="D101" s="1351" t="s">
        <v>606</v>
      </c>
      <c r="E101" s="737" t="s">
        <v>607</v>
      </c>
      <c r="F101" s="737" t="s">
        <v>608</v>
      </c>
      <c r="G101" s="1379" t="s">
        <v>642</v>
      </c>
      <c r="H101" s="884" t="s">
        <v>643</v>
      </c>
      <c r="J101" s="883"/>
      <c r="K101" s="883"/>
      <c r="L101" s="883"/>
      <c r="M101" s="883"/>
      <c r="N101" s="883"/>
      <c r="O101" s="883"/>
      <c r="P101" s="883"/>
      <c r="Q101" s="883"/>
      <c r="R101" s="883"/>
      <c r="S101" s="883"/>
      <c r="T101" s="883"/>
      <c r="U101" s="883"/>
    </row>
    <row r="102" spans="1:21" ht="15.75">
      <c r="A102" s="338"/>
      <c r="B102" s="1350"/>
      <c r="C102" s="1352"/>
      <c r="D102" s="1352"/>
      <c r="E102" s="773" t="s">
        <v>611</v>
      </c>
      <c r="F102" s="738" t="s">
        <v>612</v>
      </c>
      <c r="G102" s="1380"/>
      <c r="H102" s="885">
        <v>-1</v>
      </c>
      <c r="J102" s="883"/>
      <c r="K102" s="883"/>
      <c r="L102" s="883"/>
      <c r="M102" s="883"/>
      <c r="N102" s="883"/>
      <c r="O102" s="883"/>
      <c r="P102" s="883"/>
      <c r="Q102" s="883"/>
      <c r="R102" s="883"/>
      <c r="S102" s="883"/>
      <c r="T102" s="883"/>
      <c r="U102" s="883"/>
    </row>
    <row r="103" spans="1:21" ht="15.75">
      <c r="A103" s="338"/>
      <c r="B103" s="1381" t="s">
        <v>622</v>
      </c>
      <c r="C103" s="1373" t="s">
        <v>623</v>
      </c>
      <c r="D103" s="1373" t="s">
        <v>624</v>
      </c>
      <c r="E103" s="1370" t="s">
        <v>625</v>
      </c>
      <c r="F103" s="739" t="s">
        <v>574</v>
      </c>
      <c r="G103" s="818">
        <v>386</v>
      </c>
      <c r="H103" s="819">
        <v>136</v>
      </c>
      <c r="J103" s="883"/>
      <c r="K103" s="883"/>
      <c r="L103" s="883"/>
      <c r="M103" s="883"/>
      <c r="N103" s="883"/>
      <c r="O103" s="883"/>
      <c r="P103" s="883"/>
      <c r="Q103" s="883"/>
      <c r="R103" s="883"/>
      <c r="S103" s="883"/>
      <c r="T103" s="883"/>
      <c r="U103" s="883"/>
    </row>
    <row r="104" spans="1:21" ht="15.75">
      <c r="A104" s="338"/>
      <c r="B104" s="1382"/>
      <c r="C104" s="1374"/>
      <c r="D104" s="1374"/>
      <c r="E104" s="1371"/>
      <c r="F104" s="739" t="s">
        <v>572</v>
      </c>
      <c r="G104" s="818">
        <v>566</v>
      </c>
      <c r="H104" s="819">
        <v>136</v>
      </c>
      <c r="J104" s="883"/>
      <c r="K104" s="883"/>
      <c r="L104" s="883"/>
      <c r="M104" s="883"/>
      <c r="N104" s="883"/>
      <c r="O104" s="883"/>
      <c r="P104" s="883"/>
      <c r="Q104" s="883"/>
      <c r="R104" s="883"/>
      <c r="S104" s="883"/>
      <c r="T104" s="883"/>
      <c r="U104" s="883"/>
    </row>
    <row r="105" spans="1:21" ht="15.75">
      <c r="A105" s="338"/>
      <c r="B105" s="1382"/>
      <c r="C105" s="1374"/>
      <c r="D105" s="1374"/>
      <c r="E105" s="1371"/>
      <c r="F105" s="739" t="s">
        <v>647</v>
      </c>
      <c r="G105" s="818">
        <v>279</v>
      </c>
      <c r="H105" s="819">
        <v>136</v>
      </c>
      <c r="J105" s="883"/>
      <c r="K105" s="883"/>
      <c r="L105" s="883"/>
      <c r="M105" s="883"/>
      <c r="N105" s="883"/>
      <c r="O105" s="883"/>
      <c r="P105" s="883"/>
      <c r="Q105" s="883"/>
      <c r="R105" s="883"/>
      <c r="S105" s="883"/>
      <c r="T105" s="883"/>
      <c r="U105" s="883"/>
    </row>
    <row r="106" spans="1:21" ht="15.75">
      <c r="A106" s="338"/>
      <c r="B106" s="1382"/>
      <c r="C106" s="1374"/>
      <c r="D106" s="1375"/>
      <c r="E106" s="1372"/>
      <c r="F106" s="739" t="s">
        <v>646</v>
      </c>
      <c r="G106" s="818">
        <v>522</v>
      </c>
      <c r="H106" s="886"/>
      <c r="J106" s="883"/>
      <c r="K106" s="883"/>
      <c r="L106" s="883"/>
      <c r="M106" s="883"/>
      <c r="N106" s="883"/>
      <c r="O106" s="883"/>
      <c r="P106" s="883"/>
      <c r="Q106" s="883"/>
      <c r="R106" s="883"/>
      <c r="S106" s="883"/>
      <c r="T106" s="883"/>
      <c r="U106" s="883"/>
    </row>
    <row r="107" spans="1:21" ht="15.75">
      <c r="A107" s="338"/>
      <c r="B107" s="1382"/>
      <c r="C107" s="1374"/>
      <c r="D107" s="1373" t="s">
        <v>627</v>
      </c>
      <c r="E107" s="1376" t="s">
        <v>628</v>
      </c>
      <c r="F107" s="739" t="s">
        <v>574</v>
      </c>
      <c r="G107" s="818">
        <v>389</v>
      </c>
      <c r="H107" s="819">
        <v>307</v>
      </c>
      <c r="J107" s="883"/>
      <c r="K107" s="883"/>
      <c r="L107" s="883"/>
      <c r="M107" s="883"/>
      <c r="N107" s="883"/>
      <c r="O107" s="883"/>
      <c r="P107" s="883"/>
      <c r="Q107" s="883"/>
      <c r="R107" s="883"/>
      <c r="S107" s="883"/>
      <c r="T107" s="883"/>
      <c r="U107" s="883"/>
    </row>
    <row r="108" spans="1:21" ht="15.75">
      <c r="A108" s="338"/>
      <c r="B108" s="1382"/>
      <c r="C108" s="1374"/>
      <c r="D108" s="1374"/>
      <c r="E108" s="1377"/>
      <c r="F108" s="739" t="s">
        <v>647</v>
      </c>
      <c r="G108" s="818">
        <v>283</v>
      </c>
      <c r="H108" s="819">
        <v>307</v>
      </c>
      <c r="J108" s="883"/>
      <c r="K108" s="883"/>
      <c r="L108" s="883"/>
      <c r="M108" s="883"/>
      <c r="N108" s="883"/>
      <c r="O108" s="883"/>
      <c r="P108" s="883"/>
      <c r="Q108" s="883"/>
      <c r="R108" s="883"/>
      <c r="S108" s="883"/>
      <c r="T108" s="883"/>
      <c r="U108" s="883"/>
    </row>
    <row r="109" spans="1:21" ht="15.75">
      <c r="A109" s="338"/>
      <c r="B109" s="1383"/>
      <c r="C109" s="1375"/>
      <c r="D109" s="1375"/>
      <c r="E109" s="1378"/>
      <c r="F109" s="739" t="s">
        <v>646</v>
      </c>
      <c r="G109" s="818">
        <v>696</v>
      </c>
      <c r="H109" s="886"/>
      <c r="J109" s="883"/>
      <c r="K109" s="883"/>
      <c r="L109" s="883"/>
      <c r="M109" s="883"/>
      <c r="N109" s="883"/>
      <c r="O109" s="883"/>
      <c r="P109" s="883"/>
      <c r="Q109" s="883"/>
      <c r="R109" s="883"/>
      <c r="S109" s="883"/>
      <c r="T109" s="883"/>
      <c r="U109" s="883"/>
    </row>
    <row r="110" spans="1:21">
      <c r="A110" s="338"/>
      <c r="B110" s="880" t="s">
        <v>248</v>
      </c>
      <c r="J110" s="883"/>
      <c r="K110" s="883"/>
      <c r="L110" s="883"/>
      <c r="M110" s="883"/>
      <c r="N110" s="883"/>
      <c r="O110" s="883"/>
      <c r="P110" s="883"/>
      <c r="Q110" s="883"/>
      <c r="R110" s="883"/>
      <c r="S110" s="883"/>
      <c r="T110" s="883"/>
      <c r="U110" s="883"/>
    </row>
    <row r="111" spans="1:21">
      <c r="B111" s="883" t="s">
        <v>454</v>
      </c>
      <c r="C111" s="883"/>
      <c r="D111" s="883"/>
      <c r="E111" s="883"/>
      <c r="F111" s="883"/>
      <c r="G111" s="883"/>
      <c r="H111" s="883"/>
      <c r="J111" s="883"/>
      <c r="K111" s="883"/>
      <c r="L111" s="883"/>
      <c r="M111" s="883"/>
      <c r="N111" s="883"/>
      <c r="O111" s="883"/>
      <c r="P111" s="883"/>
      <c r="Q111" s="883"/>
      <c r="R111" s="883"/>
      <c r="S111" s="883"/>
      <c r="T111" s="883"/>
      <c r="U111" s="883"/>
    </row>
    <row r="112" spans="1:21">
      <c r="B112" s="883"/>
      <c r="C112" s="883"/>
      <c r="D112" s="883"/>
      <c r="E112" s="883"/>
      <c r="F112" s="883"/>
      <c r="G112" s="883"/>
      <c r="H112" s="883"/>
      <c r="J112" s="883"/>
      <c r="K112" s="883"/>
      <c r="L112" s="883"/>
      <c r="M112" s="883"/>
      <c r="N112" s="883"/>
      <c r="O112" s="883"/>
      <c r="P112" s="883"/>
      <c r="Q112" s="883"/>
      <c r="R112" s="883"/>
      <c r="S112" s="883"/>
      <c r="T112" s="883"/>
      <c r="U112" s="883"/>
    </row>
    <row r="113" spans="1:21" ht="15.75">
      <c r="A113" s="338"/>
      <c r="B113" s="61" t="s">
        <v>401</v>
      </c>
      <c r="C113" s="887"/>
      <c r="D113" s="887"/>
      <c r="E113" s="887"/>
      <c r="F113" s="887"/>
      <c r="G113" s="887"/>
      <c r="H113" s="887"/>
      <c r="J113" s="883"/>
      <c r="K113" s="883"/>
      <c r="L113" s="883"/>
      <c r="M113" s="883"/>
      <c r="N113" s="883"/>
      <c r="O113" s="883"/>
      <c r="P113" s="883"/>
      <c r="Q113" s="883"/>
      <c r="R113" s="883"/>
      <c r="S113" s="883"/>
      <c r="T113" s="883"/>
      <c r="U113" s="883"/>
    </row>
    <row r="114" spans="1:21" ht="15.75">
      <c r="A114" s="338"/>
      <c r="B114" s="887"/>
      <c r="C114" s="887"/>
      <c r="D114" s="882"/>
      <c r="E114" s="882"/>
      <c r="F114" s="882"/>
      <c r="G114" s="882"/>
      <c r="H114" s="882"/>
      <c r="I114" s="883"/>
      <c r="J114" s="883"/>
      <c r="K114" s="883"/>
      <c r="L114" s="883"/>
      <c r="M114" s="883"/>
      <c r="N114" s="883"/>
      <c r="O114" s="883"/>
      <c r="P114" s="883"/>
      <c r="Q114" s="883"/>
      <c r="R114" s="883"/>
      <c r="S114" s="883"/>
      <c r="T114" s="883"/>
      <c r="U114" s="883"/>
    </row>
    <row r="115" spans="1:21" ht="15.75">
      <c r="A115" s="338"/>
      <c r="B115" s="1384" t="s">
        <v>604</v>
      </c>
      <c r="C115" s="1351" t="s">
        <v>605</v>
      </c>
      <c r="D115" s="1351" t="s">
        <v>606</v>
      </c>
      <c r="E115" s="859" t="s">
        <v>607</v>
      </c>
      <c r="F115" s="737" t="s">
        <v>608</v>
      </c>
      <c r="G115" s="737" t="s">
        <v>609</v>
      </c>
      <c r="H115" s="736" t="s">
        <v>610</v>
      </c>
      <c r="I115" s="883"/>
      <c r="J115" s="883"/>
      <c r="K115" s="883"/>
      <c r="L115" s="883"/>
      <c r="M115" s="883"/>
      <c r="N115" s="883"/>
      <c r="O115" s="883"/>
      <c r="P115" s="883"/>
      <c r="Q115" s="883"/>
      <c r="R115" s="883"/>
      <c r="S115" s="883"/>
      <c r="T115" s="883"/>
      <c r="U115" s="883"/>
    </row>
    <row r="116" spans="1:21" ht="15.75">
      <c r="A116" s="338"/>
      <c r="B116" s="1385"/>
      <c r="C116" s="1352"/>
      <c r="D116" s="1352"/>
      <c r="E116" s="817" t="s">
        <v>611</v>
      </c>
      <c r="F116" s="738" t="s">
        <v>650</v>
      </c>
      <c r="G116" s="816">
        <v>-2</v>
      </c>
      <c r="H116" s="738" t="s">
        <v>613</v>
      </c>
      <c r="I116" s="883"/>
      <c r="J116" s="883"/>
      <c r="K116" s="883"/>
      <c r="L116" s="883"/>
      <c r="M116" s="883"/>
      <c r="N116" s="883"/>
      <c r="O116" s="883"/>
      <c r="P116" s="883"/>
      <c r="Q116" s="883"/>
      <c r="R116" s="883"/>
      <c r="S116" s="883"/>
      <c r="T116" s="883"/>
      <c r="U116" s="883"/>
    </row>
    <row r="117" spans="1:21" ht="15.75">
      <c r="A117" s="338"/>
      <c r="B117" s="1376" t="s">
        <v>614</v>
      </c>
      <c r="C117" s="1373" t="s">
        <v>615</v>
      </c>
      <c r="D117" s="1373" t="s">
        <v>616</v>
      </c>
      <c r="E117" s="1373" t="s">
        <v>617</v>
      </c>
      <c r="F117" s="739" t="s">
        <v>651</v>
      </c>
      <c r="G117" s="818">
        <v>834</v>
      </c>
      <c r="H117" s="818">
        <v>975</v>
      </c>
      <c r="I117" s="883"/>
      <c r="J117" s="883"/>
      <c r="K117" s="883"/>
      <c r="L117" s="883"/>
      <c r="M117" s="883"/>
      <c r="N117" s="883"/>
      <c r="O117" s="883"/>
      <c r="P117" s="883"/>
      <c r="Q117" s="883"/>
      <c r="R117" s="883"/>
      <c r="S117" s="883"/>
      <c r="T117" s="883"/>
      <c r="U117" s="883"/>
    </row>
    <row r="118" spans="1:21" ht="15.75">
      <c r="A118" s="338"/>
      <c r="B118" s="1377"/>
      <c r="C118" s="1374"/>
      <c r="D118" s="1374"/>
      <c r="E118" s="1374"/>
      <c r="F118" s="739" t="s">
        <v>652</v>
      </c>
      <c r="G118" s="818">
        <v>889</v>
      </c>
      <c r="H118" s="825"/>
      <c r="I118" s="883"/>
      <c r="J118" s="883"/>
      <c r="K118" s="883"/>
      <c r="L118" s="883"/>
      <c r="M118" s="883"/>
      <c r="N118" s="883"/>
      <c r="O118" s="883"/>
      <c r="P118" s="883"/>
      <c r="Q118" s="883"/>
      <c r="R118" s="883"/>
      <c r="S118" s="883"/>
      <c r="T118" s="883"/>
      <c r="U118" s="883"/>
    </row>
    <row r="119" spans="1:21" ht="15.75">
      <c r="A119" s="338"/>
      <c r="B119" s="1377"/>
      <c r="C119" s="1374"/>
      <c r="D119" s="1374"/>
      <c r="E119" s="1374"/>
      <c r="F119" s="739" t="s">
        <v>653</v>
      </c>
      <c r="G119" s="820">
        <v>1158</v>
      </c>
      <c r="H119" s="818">
        <v>1009</v>
      </c>
      <c r="I119" s="883"/>
      <c r="J119" s="883"/>
      <c r="K119" s="883"/>
      <c r="L119" s="883"/>
      <c r="M119" s="883"/>
      <c r="N119" s="883"/>
      <c r="O119" s="883"/>
      <c r="P119" s="883"/>
      <c r="Q119" s="883"/>
      <c r="R119" s="883"/>
      <c r="S119" s="883"/>
      <c r="T119" s="883"/>
      <c r="U119" s="883"/>
    </row>
    <row r="120" spans="1:21" ht="15.75">
      <c r="A120" s="338"/>
      <c r="B120" s="1377"/>
      <c r="C120" s="1374"/>
      <c r="D120" s="1375"/>
      <c r="E120" s="1375"/>
      <c r="F120" s="739" t="s">
        <v>654</v>
      </c>
      <c r="G120" s="820">
        <v>1213</v>
      </c>
      <c r="H120" s="825"/>
      <c r="I120" s="883"/>
      <c r="J120" s="883"/>
      <c r="K120" s="883"/>
      <c r="L120" s="883"/>
      <c r="M120" s="883"/>
      <c r="N120" s="883"/>
      <c r="O120" s="883"/>
      <c r="P120" s="883"/>
      <c r="Q120" s="883"/>
      <c r="R120" s="883"/>
      <c r="S120" s="883"/>
      <c r="T120" s="883"/>
      <c r="U120" s="883"/>
    </row>
    <row r="121" spans="1:21" ht="15.75">
      <c r="A121" s="338"/>
      <c r="B121" s="1377"/>
      <c r="C121" s="1374"/>
      <c r="D121" s="1373" t="s">
        <v>620</v>
      </c>
      <c r="E121" s="1381" t="s">
        <v>621</v>
      </c>
      <c r="F121" s="739" t="s">
        <v>651</v>
      </c>
      <c r="G121" s="818">
        <v>860</v>
      </c>
      <c r="H121" s="818">
        <v>980</v>
      </c>
      <c r="I121" s="883"/>
      <c r="J121" s="883"/>
      <c r="K121" s="883"/>
      <c r="L121" s="883"/>
      <c r="M121" s="883"/>
      <c r="N121" s="883"/>
      <c r="O121" s="883"/>
      <c r="P121" s="883"/>
      <c r="Q121" s="883"/>
      <c r="R121" s="883"/>
      <c r="S121" s="883"/>
      <c r="T121" s="883"/>
      <c r="U121" s="883"/>
    </row>
    <row r="122" spans="1:21" ht="15.75">
      <c r="A122" s="338"/>
      <c r="B122" s="1378"/>
      <c r="C122" s="1375"/>
      <c r="D122" s="1375"/>
      <c r="E122" s="1383"/>
      <c r="F122" s="739" t="s">
        <v>653</v>
      </c>
      <c r="G122" s="820">
        <v>1184</v>
      </c>
      <c r="H122" s="820">
        <v>1026</v>
      </c>
      <c r="I122" s="883"/>
      <c r="J122" s="883"/>
      <c r="K122" s="883"/>
      <c r="L122" s="883"/>
      <c r="M122" s="883"/>
      <c r="N122" s="883"/>
      <c r="O122" s="883"/>
      <c r="P122" s="883"/>
      <c r="Q122" s="883"/>
      <c r="R122" s="883"/>
      <c r="S122" s="883"/>
      <c r="T122" s="883"/>
      <c r="U122" s="883"/>
    </row>
    <row r="123" spans="1:21" ht="12.75" customHeight="1">
      <c r="A123" s="338"/>
      <c r="B123" s="1390" t="s">
        <v>712</v>
      </c>
      <c r="C123" s="1390"/>
      <c r="D123" s="1390"/>
      <c r="E123" s="1390"/>
      <c r="F123" s="1390"/>
      <c r="G123" s="1390"/>
      <c r="H123" s="1390"/>
      <c r="I123" s="1390"/>
      <c r="J123" s="1390"/>
      <c r="K123" s="1390"/>
      <c r="L123" s="883"/>
      <c r="M123" s="883"/>
      <c r="N123" s="883"/>
      <c r="O123" s="883"/>
      <c r="P123" s="883"/>
      <c r="Q123" s="883"/>
      <c r="R123" s="883"/>
      <c r="S123" s="883"/>
      <c r="T123" s="883"/>
      <c r="U123" s="883"/>
    </row>
    <row r="124" spans="1:21" ht="15.75">
      <c r="A124" s="338"/>
      <c r="B124" s="1391" t="s">
        <v>713</v>
      </c>
      <c r="C124" s="1391"/>
      <c r="D124" s="1391"/>
      <c r="E124" s="1391"/>
      <c r="F124" s="1391"/>
      <c r="G124" s="1391"/>
      <c r="H124" s="1391"/>
      <c r="I124" s="1391"/>
      <c r="J124" s="1391"/>
      <c r="K124" s="1391"/>
      <c r="L124" s="883"/>
      <c r="M124" s="883"/>
      <c r="N124" s="883"/>
      <c r="O124" s="883"/>
      <c r="P124" s="883"/>
      <c r="Q124" s="883"/>
      <c r="R124" s="883"/>
      <c r="S124" s="883"/>
      <c r="T124" s="883"/>
      <c r="U124" s="883"/>
    </row>
    <row r="125" spans="1:21" ht="15.75">
      <c r="A125" s="338"/>
      <c r="B125" s="1391" t="s">
        <v>714</v>
      </c>
      <c r="C125" s="1391"/>
      <c r="D125" s="1391"/>
      <c r="E125" s="1391"/>
      <c r="F125" s="1391"/>
      <c r="G125" s="1391"/>
      <c r="H125" s="1391"/>
      <c r="I125" s="1391"/>
      <c r="J125" s="1391"/>
      <c r="K125" s="1391"/>
      <c r="L125" s="883"/>
      <c r="M125" s="883"/>
      <c r="N125" s="883"/>
      <c r="O125" s="883"/>
      <c r="P125" s="883"/>
      <c r="Q125" s="883"/>
      <c r="R125" s="883"/>
      <c r="S125" s="883"/>
      <c r="T125" s="883"/>
      <c r="U125" s="883"/>
    </row>
    <row r="126" spans="1:21">
      <c r="B126" s="882"/>
      <c r="C126" s="882"/>
      <c r="D126" s="882"/>
      <c r="E126" s="882"/>
      <c r="F126" s="882"/>
      <c r="G126" s="882"/>
      <c r="H126" s="882"/>
      <c r="I126" s="883"/>
      <c r="J126" s="883"/>
      <c r="K126" s="883"/>
      <c r="L126" s="883"/>
      <c r="M126" s="883"/>
      <c r="N126" s="883"/>
      <c r="O126" s="883"/>
      <c r="P126" s="883"/>
      <c r="Q126" s="883"/>
      <c r="R126" s="883"/>
      <c r="S126" s="883"/>
      <c r="T126" s="883"/>
      <c r="U126" s="883"/>
    </row>
    <row r="127" spans="1:21">
      <c r="B127" s="883"/>
      <c r="C127" s="883"/>
      <c r="D127" s="883"/>
      <c r="E127" s="883"/>
      <c r="F127" s="883"/>
      <c r="G127" s="883"/>
      <c r="H127" s="883"/>
      <c r="I127" s="883"/>
      <c r="J127" s="883"/>
      <c r="K127" s="883"/>
      <c r="L127" s="883"/>
      <c r="M127" s="883"/>
      <c r="N127" s="883"/>
      <c r="O127" s="883"/>
      <c r="P127" s="883"/>
      <c r="Q127" s="883"/>
      <c r="R127" s="883"/>
      <c r="S127" s="883"/>
      <c r="T127" s="883"/>
      <c r="U127" s="883"/>
    </row>
    <row r="128" spans="1:21" ht="15.75">
      <c r="A128" s="338"/>
      <c r="B128" s="61" t="s">
        <v>402</v>
      </c>
      <c r="C128" s="888"/>
      <c r="D128" s="888"/>
      <c r="E128" s="888"/>
      <c r="F128" s="888"/>
      <c r="G128" s="882"/>
      <c r="H128" s="883"/>
      <c r="I128" s="883"/>
      <c r="J128" s="883"/>
      <c r="K128" s="883"/>
      <c r="L128" s="883"/>
      <c r="M128" s="883"/>
      <c r="N128" s="883"/>
      <c r="O128" s="883"/>
      <c r="P128" s="883"/>
      <c r="Q128" s="883"/>
      <c r="R128" s="883"/>
      <c r="S128" s="883"/>
      <c r="T128" s="883"/>
      <c r="U128" s="883"/>
    </row>
    <row r="129" spans="1:21" ht="15.75">
      <c r="A129" s="338"/>
      <c r="B129" s="61"/>
      <c r="C129" s="888"/>
      <c r="D129" s="888"/>
      <c r="E129" s="888"/>
      <c r="F129" s="888"/>
      <c r="G129" s="882"/>
      <c r="H129" s="883"/>
      <c r="I129" s="883"/>
      <c r="J129" s="883"/>
      <c r="K129" s="883"/>
      <c r="L129" s="883"/>
      <c r="M129" s="883"/>
      <c r="N129" s="883"/>
      <c r="O129" s="883"/>
      <c r="P129" s="883"/>
      <c r="Q129" s="883"/>
      <c r="R129" s="883"/>
      <c r="S129" s="883"/>
      <c r="T129" s="883"/>
      <c r="U129" s="883"/>
    </row>
    <row r="130" spans="1:21" ht="15.75">
      <c r="A130" s="338"/>
      <c r="B130" s="888"/>
      <c r="C130" s="888"/>
      <c r="D130" s="882"/>
      <c r="E130" s="882"/>
      <c r="F130" s="882"/>
      <c r="G130" s="888"/>
      <c r="H130" s="883"/>
      <c r="I130" s="883"/>
      <c r="J130" s="883"/>
      <c r="K130" s="883"/>
      <c r="L130" s="883"/>
      <c r="M130" s="883"/>
      <c r="N130" s="883"/>
      <c r="O130" s="883"/>
      <c r="P130" s="883"/>
      <c r="Q130" s="883"/>
      <c r="R130" s="883"/>
      <c r="S130" s="883"/>
      <c r="T130" s="883"/>
      <c r="U130" s="883"/>
    </row>
    <row r="131" spans="1:21" ht="15.75">
      <c r="A131" s="338"/>
      <c r="B131" s="786" t="s">
        <v>6</v>
      </c>
      <c r="C131" s="786" t="s">
        <v>3</v>
      </c>
      <c r="D131" s="889" t="s">
        <v>4</v>
      </c>
      <c r="E131" s="786" t="s">
        <v>7</v>
      </c>
      <c r="F131" s="786" t="s">
        <v>48</v>
      </c>
      <c r="G131" s="786" t="s">
        <v>92</v>
      </c>
      <c r="H131" s="883"/>
      <c r="I131" s="883"/>
      <c r="J131" s="883"/>
      <c r="K131" s="883"/>
      <c r="L131" s="883"/>
      <c r="M131" s="883"/>
      <c r="N131" s="883"/>
      <c r="O131" s="883"/>
      <c r="P131" s="883"/>
      <c r="Q131" s="883"/>
      <c r="R131" s="883"/>
      <c r="S131" s="883"/>
      <c r="T131" s="883"/>
      <c r="U131" s="883"/>
    </row>
    <row r="132" spans="1:21" ht="15.75">
      <c r="A132" s="338"/>
      <c r="B132" s="787"/>
      <c r="C132" s="787"/>
      <c r="D132" s="890"/>
      <c r="E132" s="787" t="s">
        <v>85</v>
      </c>
      <c r="F132" s="787" t="s">
        <v>50</v>
      </c>
      <c r="G132" s="787"/>
      <c r="H132" s="883"/>
      <c r="I132" s="883"/>
      <c r="J132" s="883"/>
      <c r="K132" s="883"/>
      <c r="L132" s="883"/>
      <c r="M132" s="883"/>
      <c r="N132" s="883"/>
      <c r="O132" s="883"/>
      <c r="P132" s="883"/>
      <c r="Q132" s="883"/>
      <c r="R132" s="883"/>
      <c r="S132" s="883"/>
      <c r="T132" s="883"/>
      <c r="U132" s="883"/>
    </row>
    <row r="133" spans="1:21">
      <c r="A133" s="338"/>
      <c r="B133" s="891" t="s">
        <v>11</v>
      </c>
      <c r="C133" s="892" t="s">
        <v>9</v>
      </c>
      <c r="D133" s="893" t="s">
        <v>10</v>
      </c>
      <c r="E133" s="789" t="s">
        <v>12</v>
      </c>
      <c r="F133" s="894" t="s">
        <v>57</v>
      </c>
      <c r="G133" s="895">
        <v>22</v>
      </c>
      <c r="H133" s="883"/>
      <c r="I133" s="883"/>
      <c r="J133" s="883"/>
      <c r="K133" s="883"/>
      <c r="L133" s="883"/>
      <c r="M133" s="883"/>
      <c r="N133" s="883"/>
      <c r="O133" s="883"/>
      <c r="P133" s="883"/>
      <c r="Q133" s="883"/>
      <c r="R133" s="883"/>
      <c r="S133" s="883"/>
      <c r="T133" s="883"/>
      <c r="U133" s="883"/>
    </row>
    <row r="134" spans="1:21">
      <c r="A134" s="338"/>
      <c r="B134" s="896"/>
      <c r="C134" s="897"/>
      <c r="D134" s="898" t="s">
        <v>13</v>
      </c>
      <c r="E134" s="799" t="s">
        <v>14</v>
      </c>
      <c r="F134" s="894" t="s">
        <v>57</v>
      </c>
      <c r="G134" s="895">
        <v>23</v>
      </c>
      <c r="H134" s="883"/>
      <c r="I134" s="883"/>
      <c r="J134" s="883"/>
      <c r="K134" s="883"/>
      <c r="L134" s="883"/>
      <c r="M134" s="883"/>
      <c r="N134" s="883"/>
      <c r="O134" s="883"/>
      <c r="P134" s="883"/>
      <c r="Q134" s="883"/>
      <c r="R134" s="883"/>
      <c r="S134" s="883"/>
      <c r="T134" s="883"/>
      <c r="U134" s="883"/>
    </row>
    <row r="135" spans="1:21">
      <c r="B135" s="883"/>
      <c r="C135" s="883"/>
      <c r="D135" s="883"/>
      <c r="E135" s="883"/>
      <c r="F135" s="883"/>
      <c r="G135" s="883"/>
      <c r="H135" s="883"/>
      <c r="I135" s="883"/>
      <c r="J135" s="883"/>
      <c r="K135" s="883"/>
      <c r="L135" s="883"/>
      <c r="M135" s="883"/>
      <c r="N135" s="883"/>
      <c r="O135" s="883"/>
      <c r="P135" s="883"/>
      <c r="Q135" s="883"/>
      <c r="R135" s="883"/>
      <c r="S135" s="883"/>
      <c r="T135" s="883"/>
      <c r="U135" s="883"/>
    </row>
    <row r="136" spans="1:21">
      <c r="B136" s="883"/>
      <c r="C136" s="883"/>
      <c r="D136" s="883"/>
      <c r="E136" s="883"/>
      <c r="F136" s="883"/>
      <c r="G136" s="883"/>
      <c r="H136" s="883"/>
      <c r="I136" s="883"/>
      <c r="J136" s="883"/>
      <c r="K136" s="883"/>
      <c r="L136" s="883"/>
      <c r="M136" s="883"/>
      <c r="N136" s="883"/>
      <c r="O136" s="883"/>
      <c r="P136" s="883"/>
      <c r="Q136" s="883"/>
      <c r="R136" s="883"/>
      <c r="S136" s="883"/>
      <c r="T136" s="883"/>
      <c r="U136" s="883"/>
    </row>
    <row r="137" spans="1:21" ht="15.75">
      <c r="A137" s="338"/>
      <c r="B137" s="61" t="s">
        <v>403</v>
      </c>
      <c r="C137" s="899"/>
      <c r="D137" s="882"/>
      <c r="E137" s="882"/>
      <c r="F137" s="882"/>
      <c r="G137" s="882"/>
      <c r="H137" s="882"/>
      <c r="I137" s="882"/>
      <c r="J137" s="882"/>
      <c r="K137" s="882"/>
      <c r="L137" s="882"/>
      <c r="M137" s="883"/>
      <c r="N137" s="883"/>
      <c r="O137" s="883"/>
      <c r="P137" s="883"/>
      <c r="Q137" s="883"/>
      <c r="R137" s="883"/>
      <c r="S137" s="883"/>
      <c r="T137" s="883"/>
      <c r="U137" s="883"/>
    </row>
    <row r="138" spans="1:21" ht="12.75" customHeight="1">
      <c r="A138" s="338"/>
      <c r="B138" s="882"/>
      <c r="C138" s="882"/>
      <c r="D138" s="882"/>
      <c r="E138" s="882"/>
      <c r="F138" s="882"/>
      <c r="G138" s="882"/>
      <c r="H138" s="882"/>
      <c r="I138" s="882"/>
      <c r="J138" s="882"/>
      <c r="K138" s="882"/>
      <c r="L138" s="882"/>
      <c r="M138" s="883"/>
      <c r="N138" s="883"/>
      <c r="O138" s="883"/>
      <c r="P138" s="883"/>
      <c r="Q138" s="883"/>
      <c r="R138" s="883"/>
      <c r="S138" s="883"/>
      <c r="T138" s="883"/>
      <c r="U138" s="883"/>
    </row>
    <row r="139" spans="1:21" ht="25.5" customHeight="1">
      <c r="A139" s="338"/>
      <c r="B139" s="882"/>
      <c r="C139" s="882"/>
      <c r="D139" s="882"/>
      <c r="E139" s="882"/>
      <c r="F139" s="882"/>
      <c r="G139" s="1386" t="s">
        <v>97</v>
      </c>
      <c r="H139" s="1386"/>
      <c r="I139" s="1386"/>
      <c r="J139" s="1386" t="s">
        <v>98</v>
      </c>
      <c r="K139" s="1386"/>
      <c r="L139" s="1386"/>
      <c r="M139" s="1387" t="s">
        <v>213</v>
      </c>
      <c r="N139" s="1388"/>
      <c r="O139" s="1389"/>
      <c r="P139" s="883"/>
      <c r="Q139" s="883"/>
      <c r="R139" s="883"/>
      <c r="S139" s="883"/>
      <c r="T139" s="883"/>
      <c r="U139" s="883"/>
    </row>
    <row r="140" spans="1:21" ht="15.75">
      <c r="A140" s="338"/>
      <c r="B140" s="786" t="s">
        <v>6</v>
      </c>
      <c r="C140" s="786" t="s">
        <v>3</v>
      </c>
      <c r="D140" s="889" t="s">
        <v>4</v>
      </c>
      <c r="E140" s="786" t="s">
        <v>7</v>
      </c>
      <c r="F140" s="889" t="s">
        <v>48</v>
      </c>
      <c r="G140" s="786" t="s">
        <v>34</v>
      </c>
      <c r="H140" s="786" t="s">
        <v>35</v>
      </c>
      <c r="I140" s="900" t="s">
        <v>431</v>
      </c>
      <c r="J140" s="786" t="s">
        <v>34</v>
      </c>
      <c r="K140" s="786" t="s">
        <v>35</v>
      </c>
      <c r="L140" s="900" t="s">
        <v>431</v>
      </c>
      <c r="M140" s="786" t="s">
        <v>34</v>
      </c>
      <c r="N140" s="786" t="s">
        <v>35</v>
      </c>
      <c r="O140" s="865" t="s">
        <v>431</v>
      </c>
      <c r="P140" s="883"/>
      <c r="Q140" s="883"/>
      <c r="R140" s="883"/>
      <c r="S140" s="883"/>
      <c r="T140" s="883"/>
      <c r="U140" s="883"/>
    </row>
    <row r="141" spans="1:21" ht="15.75">
      <c r="A141" s="338"/>
      <c r="B141" s="901"/>
      <c r="C141" s="901"/>
      <c r="D141" s="902"/>
      <c r="E141" s="903" t="s">
        <v>85</v>
      </c>
      <c r="F141" s="904" t="s">
        <v>50</v>
      </c>
      <c r="G141" s="901"/>
      <c r="H141" s="901"/>
      <c r="I141" s="877"/>
      <c r="J141" s="901"/>
      <c r="K141" s="901"/>
      <c r="L141" s="877"/>
      <c r="M141" s="901"/>
      <c r="N141" s="901"/>
      <c r="O141" s="865"/>
      <c r="P141" s="883"/>
      <c r="Q141" s="883"/>
      <c r="R141" s="883"/>
      <c r="S141" s="883"/>
      <c r="T141" s="883"/>
      <c r="U141" s="883"/>
    </row>
    <row r="142" spans="1:21">
      <c r="A142" s="338"/>
      <c r="B142" s="891" t="s">
        <v>17</v>
      </c>
      <c r="C142" s="891" t="s">
        <v>36</v>
      </c>
      <c r="D142" s="905" t="s">
        <v>37</v>
      </c>
      <c r="E142" s="789" t="s">
        <v>38</v>
      </c>
      <c r="F142" s="906" t="s">
        <v>258</v>
      </c>
      <c r="G142" s="895">
        <v>12640</v>
      </c>
      <c r="H142" s="895">
        <v>23397</v>
      </c>
      <c r="I142" s="877"/>
      <c r="J142" s="895">
        <v>17012</v>
      </c>
      <c r="K142" s="895">
        <v>31043</v>
      </c>
      <c r="L142" s="877"/>
      <c r="M142" s="895">
        <v>19135</v>
      </c>
      <c r="N142" s="895">
        <v>31088</v>
      </c>
      <c r="O142" s="865"/>
      <c r="P142" s="883"/>
      <c r="Q142" s="883"/>
      <c r="R142" s="883"/>
      <c r="S142" s="883"/>
      <c r="T142" s="883"/>
      <c r="U142" s="883"/>
    </row>
    <row r="143" spans="1:21">
      <c r="A143" s="338"/>
      <c r="B143" s="907"/>
      <c r="C143" s="907"/>
      <c r="D143" s="905" t="s">
        <v>40</v>
      </c>
      <c r="E143" s="789" t="s">
        <v>41</v>
      </c>
      <c r="F143" s="906" t="s">
        <v>258</v>
      </c>
      <c r="G143" s="895">
        <v>15840</v>
      </c>
      <c r="H143" s="895">
        <v>21012</v>
      </c>
      <c r="I143" s="877">
        <v>55173</v>
      </c>
      <c r="J143" s="895">
        <v>17113</v>
      </c>
      <c r="K143" s="895">
        <v>27873</v>
      </c>
      <c r="L143" s="908">
        <v>55548</v>
      </c>
      <c r="M143" s="895">
        <v>19135</v>
      </c>
      <c r="N143" s="895">
        <v>31088</v>
      </c>
      <c r="O143" s="865">
        <v>76349</v>
      </c>
      <c r="P143" s="883"/>
      <c r="Q143" s="883"/>
      <c r="R143" s="883"/>
      <c r="S143" s="883"/>
      <c r="T143" s="883"/>
      <c r="U143" s="883"/>
    </row>
    <row r="144" spans="1:21">
      <c r="A144" s="338"/>
      <c r="B144" s="907"/>
      <c r="C144" s="907"/>
      <c r="D144" s="905" t="s">
        <v>42</v>
      </c>
      <c r="E144" s="789" t="s">
        <v>43</v>
      </c>
      <c r="F144" s="906" t="s">
        <v>258</v>
      </c>
      <c r="G144" s="895">
        <v>15840</v>
      </c>
      <c r="H144" s="895">
        <v>20072</v>
      </c>
      <c r="I144" s="877">
        <v>55173</v>
      </c>
      <c r="J144" s="895">
        <v>17592</v>
      </c>
      <c r="K144" s="895">
        <v>26624</v>
      </c>
      <c r="L144" s="908">
        <v>55548</v>
      </c>
      <c r="M144" s="895">
        <v>20074</v>
      </c>
      <c r="N144" s="895">
        <v>34794</v>
      </c>
      <c r="O144" s="865">
        <v>76349</v>
      </c>
      <c r="P144" s="883"/>
      <c r="Q144" s="883"/>
      <c r="R144" s="883"/>
      <c r="S144" s="883"/>
      <c r="T144" s="883"/>
      <c r="U144" s="883"/>
    </row>
    <row r="145" spans="1:21">
      <c r="A145" s="338"/>
      <c r="B145" s="907"/>
      <c r="C145" s="907"/>
      <c r="D145" s="909" t="s">
        <v>44</v>
      </c>
      <c r="E145" s="789" t="s">
        <v>45</v>
      </c>
      <c r="F145" s="906" t="s">
        <v>258</v>
      </c>
      <c r="G145" s="895">
        <v>15840</v>
      </c>
      <c r="H145" s="895">
        <v>19048</v>
      </c>
      <c r="I145" s="877">
        <v>55173</v>
      </c>
      <c r="J145" s="895">
        <v>17592</v>
      </c>
      <c r="K145" s="895">
        <v>26624</v>
      </c>
      <c r="L145" s="908">
        <v>55548</v>
      </c>
      <c r="M145" s="895">
        <v>20519</v>
      </c>
      <c r="N145" s="895">
        <v>33944</v>
      </c>
      <c r="O145" s="865">
        <v>76349</v>
      </c>
      <c r="P145" s="883"/>
      <c r="Q145" s="883"/>
      <c r="R145" s="883"/>
      <c r="S145" s="883"/>
      <c r="T145" s="883"/>
      <c r="U145" s="883"/>
    </row>
    <row r="146" spans="1:21" ht="30">
      <c r="A146" s="338"/>
      <c r="B146" s="901"/>
      <c r="C146" s="901"/>
      <c r="D146" s="910" t="s">
        <v>176</v>
      </c>
      <c r="E146" s="799" t="s">
        <v>175</v>
      </c>
      <c r="F146" s="906" t="s">
        <v>258</v>
      </c>
      <c r="G146" s="895">
        <v>19073</v>
      </c>
      <c r="H146" s="895">
        <v>19938</v>
      </c>
      <c r="I146" s="877">
        <v>55173</v>
      </c>
      <c r="J146" s="895">
        <v>19186</v>
      </c>
      <c r="K146" s="895">
        <v>26208</v>
      </c>
      <c r="L146" s="908">
        <v>55548</v>
      </c>
      <c r="M146" s="895">
        <v>22511</v>
      </c>
      <c r="N146" s="895">
        <v>31583</v>
      </c>
      <c r="O146" s="865">
        <v>76349</v>
      </c>
      <c r="P146" s="883"/>
      <c r="Q146" s="883"/>
      <c r="R146" s="883"/>
      <c r="S146" s="883"/>
      <c r="T146" s="883"/>
      <c r="U146" s="883"/>
    </row>
    <row r="147" spans="1:21">
      <c r="B147" s="883"/>
      <c r="C147" s="883"/>
      <c r="D147" s="883"/>
      <c r="E147" s="883"/>
      <c r="F147" s="883"/>
      <c r="G147" s="883"/>
      <c r="H147" s="883"/>
      <c r="I147" s="883"/>
      <c r="J147" s="883"/>
      <c r="K147" s="883"/>
      <c r="L147" s="883"/>
      <c r="M147" s="883"/>
      <c r="N147" s="883"/>
      <c r="O147" s="883"/>
      <c r="P147" s="883"/>
      <c r="Q147" s="883"/>
      <c r="R147" s="883"/>
      <c r="S147" s="883"/>
      <c r="T147" s="883"/>
      <c r="U147" s="883"/>
    </row>
    <row r="148" spans="1:21">
      <c r="B148" s="883"/>
      <c r="C148" s="883"/>
      <c r="D148" s="883"/>
      <c r="E148" s="883"/>
      <c r="F148" s="883"/>
      <c r="G148" s="883"/>
      <c r="H148" s="883"/>
      <c r="I148" s="883"/>
      <c r="J148" s="883"/>
      <c r="K148" s="883"/>
      <c r="L148" s="883"/>
      <c r="M148" s="883"/>
      <c r="N148" s="883"/>
      <c r="O148" s="883"/>
      <c r="P148" s="883"/>
      <c r="Q148" s="883"/>
      <c r="R148" s="883"/>
      <c r="S148" s="883"/>
      <c r="T148" s="883"/>
      <c r="U148" s="883"/>
    </row>
    <row r="149" spans="1:21" ht="15.75">
      <c r="A149" s="338"/>
      <c r="B149" s="61" t="s">
        <v>259</v>
      </c>
      <c r="C149" s="882"/>
      <c r="D149" s="911"/>
      <c r="E149" s="882"/>
      <c r="F149" s="882"/>
      <c r="G149" s="882"/>
      <c r="H149" s="882"/>
      <c r="I149" s="883"/>
      <c r="J149" s="883"/>
      <c r="K149" s="883"/>
      <c r="L149" s="883"/>
      <c r="M149" s="883"/>
      <c r="N149" s="883"/>
      <c r="O149" s="883"/>
      <c r="P149" s="883"/>
      <c r="Q149" s="883"/>
      <c r="R149" s="883"/>
      <c r="S149" s="883"/>
      <c r="T149" s="883"/>
      <c r="U149" s="883"/>
    </row>
    <row r="150" spans="1:21">
      <c r="A150" s="338"/>
      <c r="B150" s="882"/>
      <c r="C150" s="882"/>
      <c r="D150" s="911"/>
      <c r="E150" s="882"/>
      <c r="F150" s="882"/>
      <c r="G150" s="882"/>
      <c r="H150" s="882"/>
      <c r="I150" s="883"/>
      <c r="J150" s="883"/>
      <c r="K150" s="883"/>
      <c r="L150" s="883"/>
      <c r="M150" s="883"/>
      <c r="N150" s="883"/>
      <c r="O150" s="883"/>
      <c r="P150" s="883"/>
      <c r="Q150" s="883"/>
      <c r="R150" s="883"/>
      <c r="S150" s="883"/>
      <c r="T150" s="883"/>
      <c r="U150" s="883"/>
    </row>
    <row r="151" spans="1:21" ht="47.25">
      <c r="A151" s="338"/>
      <c r="B151" s="912" t="s">
        <v>99</v>
      </c>
      <c r="C151" s="912" t="s">
        <v>46</v>
      </c>
      <c r="D151" s="912" t="s">
        <v>178</v>
      </c>
      <c r="E151" s="912" t="s">
        <v>49</v>
      </c>
      <c r="F151" s="912" t="s">
        <v>97</v>
      </c>
      <c r="G151" s="912" t="s">
        <v>98</v>
      </c>
      <c r="H151" s="912" t="s">
        <v>213</v>
      </c>
      <c r="I151" s="883"/>
      <c r="J151" s="883"/>
      <c r="K151" s="883"/>
      <c r="L151" s="883"/>
      <c r="M151" s="883"/>
      <c r="N151" s="883"/>
      <c r="O151" s="883"/>
      <c r="P151" s="883"/>
      <c r="Q151" s="883"/>
      <c r="R151" s="883"/>
      <c r="S151" s="883"/>
      <c r="T151" s="883"/>
      <c r="U151" s="883"/>
    </row>
    <row r="152" spans="1:21">
      <c r="A152" s="338"/>
      <c r="B152" s="913" t="s">
        <v>100</v>
      </c>
      <c r="C152" s="914" t="s">
        <v>1</v>
      </c>
      <c r="D152" s="915" t="s">
        <v>71</v>
      </c>
      <c r="E152" s="916" t="s">
        <v>101</v>
      </c>
      <c r="F152" s="917">
        <v>1301</v>
      </c>
      <c r="G152" s="917">
        <v>1131</v>
      </c>
      <c r="H152" s="917">
        <v>1083</v>
      </c>
      <c r="I152" s="883"/>
      <c r="J152" s="918">
        <f>+F152*Factores!B10</f>
        <v>1273.0285000000001</v>
      </c>
      <c r="K152" s="918"/>
      <c r="L152" s="918"/>
      <c r="M152" s="883"/>
      <c r="N152" s="883"/>
      <c r="O152" s="883"/>
      <c r="P152" s="883"/>
      <c r="Q152" s="883"/>
      <c r="R152" s="883"/>
      <c r="S152" s="883"/>
      <c r="T152" s="883"/>
      <c r="U152" s="883"/>
    </row>
    <row r="153" spans="1:21">
      <c r="A153" s="338"/>
      <c r="B153" s="919"/>
      <c r="C153" s="920"/>
      <c r="D153" s="921"/>
      <c r="E153" s="916" t="s">
        <v>102</v>
      </c>
      <c r="F153" s="917">
        <v>189</v>
      </c>
      <c r="G153" s="917">
        <v>189</v>
      </c>
      <c r="H153" s="917">
        <v>189</v>
      </c>
      <c r="I153" s="883"/>
      <c r="J153" s="918"/>
      <c r="K153" s="918"/>
      <c r="L153" s="918"/>
      <c r="M153" s="883"/>
      <c r="N153" s="883"/>
      <c r="O153" s="883"/>
      <c r="P153" s="883"/>
      <c r="Q153" s="883"/>
      <c r="R153" s="883"/>
      <c r="S153" s="883"/>
      <c r="T153" s="883"/>
      <c r="U153" s="883"/>
    </row>
    <row r="154" spans="1:21">
      <c r="A154" s="338"/>
      <c r="B154" s="919"/>
      <c r="C154" s="920"/>
      <c r="D154" s="922" t="s">
        <v>175</v>
      </c>
      <c r="E154" s="916" t="s">
        <v>101</v>
      </c>
      <c r="F154" s="917">
        <v>1301</v>
      </c>
      <c r="G154" s="917">
        <v>1131</v>
      </c>
      <c r="H154" s="917">
        <v>1083</v>
      </c>
      <c r="I154" s="883"/>
      <c r="J154" s="918"/>
      <c r="K154" s="918"/>
      <c r="L154" s="918"/>
      <c r="M154" s="883"/>
      <c r="N154" s="883"/>
      <c r="O154" s="883"/>
      <c r="P154" s="883"/>
      <c r="Q154" s="883"/>
      <c r="R154" s="883"/>
      <c r="S154" s="883"/>
      <c r="T154" s="883"/>
      <c r="U154" s="883"/>
    </row>
    <row r="155" spans="1:21">
      <c r="A155" s="338"/>
      <c r="B155" s="919"/>
      <c r="C155" s="920"/>
      <c r="D155" s="921"/>
      <c r="E155" s="916" t="s">
        <v>102</v>
      </c>
      <c r="F155" s="917">
        <v>189</v>
      </c>
      <c r="G155" s="917">
        <v>189</v>
      </c>
      <c r="H155" s="917">
        <v>189</v>
      </c>
      <c r="I155" s="883"/>
      <c r="J155" s="918"/>
      <c r="K155" s="918"/>
      <c r="L155" s="918"/>
      <c r="M155" s="883"/>
      <c r="N155" s="883"/>
      <c r="O155" s="883"/>
      <c r="P155" s="883"/>
      <c r="Q155" s="883"/>
      <c r="R155" s="883"/>
      <c r="S155" s="883"/>
      <c r="T155" s="883"/>
      <c r="U155" s="883"/>
    </row>
    <row r="156" spans="1:21">
      <c r="A156" s="338"/>
      <c r="B156" s="919"/>
      <c r="C156" s="923" t="s">
        <v>2</v>
      </c>
      <c r="D156" s="915" t="s">
        <v>71</v>
      </c>
      <c r="E156" s="916" t="s">
        <v>103</v>
      </c>
      <c r="F156" s="917">
        <v>7196</v>
      </c>
      <c r="G156" s="917">
        <v>7196</v>
      </c>
      <c r="H156" s="917">
        <v>7196</v>
      </c>
      <c r="I156" s="883"/>
      <c r="J156" s="918"/>
      <c r="K156" s="918"/>
      <c r="L156" s="918"/>
      <c r="M156" s="883"/>
      <c r="N156" s="883"/>
      <c r="O156" s="883"/>
      <c r="P156" s="883"/>
      <c r="Q156" s="883"/>
      <c r="R156" s="883"/>
      <c r="S156" s="883"/>
      <c r="T156" s="883"/>
      <c r="U156" s="883"/>
    </row>
    <row r="157" spans="1:21">
      <c r="A157" s="338"/>
      <c r="B157" s="919"/>
      <c r="C157" s="924"/>
      <c r="D157" s="925" t="s">
        <v>175</v>
      </c>
      <c r="E157" s="916" t="s">
        <v>103</v>
      </c>
      <c r="F157" s="917">
        <v>7196</v>
      </c>
      <c r="G157" s="917">
        <v>7196</v>
      </c>
      <c r="H157" s="917">
        <v>7196</v>
      </c>
      <c r="I157" s="883"/>
      <c r="J157" s="918"/>
      <c r="K157" s="918"/>
      <c r="L157" s="918"/>
      <c r="M157" s="883"/>
      <c r="N157" s="883"/>
      <c r="O157" s="883"/>
      <c r="P157" s="883"/>
      <c r="Q157" s="883"/>
      <c r="R157" s="883"/>
      <c r="S157" s="883"/>
      <c r="T157" s="883"/>
      <c r="U157" s="883"/>
    </row>
    <row r="158" spans="1:21">
      <c r="A158" s="338"/>
      <c r="B158" s="926" t="s">
        <v>104</v>
      </c>
      <c r="C158" s="923" t="s">
        <v>1</v>
      </c>
      <c r="D158" s="915"/>
      <c r="E158" s="916" t="s">
        <v>105</v>
      </c>
      <c r="F158" s="917">
        <v>8018</v>
      </c>
      <c r="G158" s="917">
        <v>7680</v>
      </c>
      <c r="H158" s="917">
        <v>7814</v>
      </c>
      <c r="I158" s="883"/>
      <c r="J158" s="918"/>
      <c r="K158" s="918"/>
      <c r="L158" s="918"/>
      <c r="M158" s="883"/>
      <c r="N158" s="883"/>
      <c r="O158" s="883"/>
      <c r="P158" s="883"/>
      <c r="Q158" s="883"/>
      <c r="R158" s="883"/>
      <c r="S158" s="883"/>
      <c r="T158" s="883"/>
      <c r="U158" s="883"/>
    </row>
    <row r="159" spans="1:21">
      <c r="A159" s="338"/>
      <c r="B159" s="919"/>
      <c r="C159" s="920"/>
      <c r="D159" s="922" t="s">
        <v>71</v>
      </c>
      <c r="E159" s="916" t="s">
        <v>106</v>
      </c>
      <c r="F159" s="917">
        <v>6455</v>
      </c>
      <c r="G159" s="917">
        <v>6469</v>
      </c>
      <c r="H159" s="917">
        <v>6812</v>
      </c>
      <c r="I159" s="883"/>
      <c r="J159" s="918"/>
      <c r="K159" s="918"/>
      <c r="L159" s="918"/>
      <c r="M159" s="883"/>
      <c r="N159" s="883"/>
      <c r="O159" s="883"/>
      <c r="P159" s="883"/>
      <c r="Q159" s="883"/>
      <c r="R159" s="883"/>
      <c r="S159" s="883"/>
      <c r="T159" s="883"/>
      <c r="U159" s="883"/>
    </row>
    <row r="160" spans="1:21">
      <c r="A160" s="338"/>
      <c r="B160" s="919"/>
      <c r="C160" s="920"/>
      <c r="D160" s="921"/>
      <c r="E160" s="916" t="s">
        <v>107</v>
      </c>
      <c r="F160" s="917">
        <v>6663</v>
      </c>
      <c r="G160" s="917">
        <v>6508</v>
      </c>
      <c r="H160" s="917">
        <v>6573</v>
      </c>
      <c r="I160" s="883"/>
      <c r="J160" s="918"/>
      <c r="K160" s="918"/>
      <c r="L160" s="918"/>
      <c r="M160" s="883"/>
      <c r="N160" s="883"/>
      <c r="O160" s="883"/>
      <c r="P160" s="883"/>
      <c r="Q160" s="883"/>
      <c r="R160" s="883"/>
      <c r="S160" s="883"/>
      <c r="T160" s="883"/>
      <c r="U160" s="883"/>
    </row>
    <row r="161" spans="1:21">
      <c r="A161" s="338"/>
      <c r="B161" s="919"/>
      <c r="C161" s="920"/>
      <c r="D161" s="915"/>
      <c r="E161" s="916" t="s">
        <v>105</v>
      </c>
      <c r="F161" s="917">
        <v>8391</v>
      </c>
      <c r="G161" s="917">
        <v>7680</v>
      </c>
      <c r="H161" s="917">
        <v>7814</v>
      </c>
      <c r="I161" s="883"/>
      <c r="J161" s="918"/>
      <c r="K161" s="918"/>
      <c r="L161" s="918"/>
      <c r="M161" s="883"/>
      <c r="N161" s="883"/>
      <c r="O161" s="883"/>
      <c r="P161" s="883"/>
      <c r="Q161" s="883"/>
      <c r="R161" s="883"/>
      <c r="S161" s="883"/>
      <c r="T161" s="883"/>
      <c r="U161" s="883"/>
    </row>
    <row r="162" spans="1:21">
      <c r="A162" s="338"/>
      <c r="B162" s="919"/>
      <c r="C162" s="920"/>
      <c r="D162" s="922" t="s">
        <v>175</v>
      </c>
      <c r="E162" s="916" t="s">
        <v>106</v>
      </c>
      <c r="F162" s="917">
        <v>7314</v>
      </c>
      <c r="G162" s="917">
        <v>6532</v>
      </c>
      <c r="H162" s="917">
        <v>6812</v>
      </c>
      <c r="I162" s="883"/>
      <c r="J162" s="918"/>
      <c r="K162" s="918"/>
      <c r="L162" s="918"/>
      <c r="M162" s="883"/>
      <c r="N162" s="883"/>
      <c r="O162" s="883"/>
      <c r="P162" s="883"/>
      <c r="Q162" s="883"/>
      <c r="R162" s="883"/>
      <c r="S162" s="883"/>
      <c r="T162" s="883"/>
      <c r="U162" s="883"/>
    </row>
    <row r="163" spans="1:21">
      <c r="A163" s="338"/>
      <c r="B163" s="919"/>
      <c r="C163" s="920"/>
      <c r="D163" s="921"/>
      <c r="E163" s="916" t="s">
        <v>107</v>
      </c>
      <c r="F163" s="917">
        <v>7292</v>
      </c>
      <c r="G163" s="917">
        <v>6571</v>
      </c>
      <c r="H163" s="917">
        <v>6573</v>
      </c>
      <c r="I163" s="899"/>
      <c r="J163" s="918"/>
      <c r="K163" s="918"/>
      <c r="L163" s="918"/>
      <c r="M163" s="883"/>
      <c r="N163" s="883"/>
      <c r="O163" s="883"/>
      <c r="P163" s="883"/>
      <c r="Q163" s="883"/>
      <c r="R163" s="883"/>
      <c r="S163" s="883"/>
      <c r="T163" s="883"/>
      <c r="U163" s="883"/>
    </row>
    <row r="164" spans="1:21">
      <c r="A164" s="338"/>
      <c r="B164" s="927"/>
      <c r="C164" s="928" t="s">
        <v>108</v>
      </c>
      <c r="D164" s="925" t="s">
        <v>71</v>
      </c>
      <c r="E164" s="916" t="s">
        <v>107</v>
      </c>
      <c r="F164" s="917">
        <v>7912</v>
      </c>
      <c r="G164" s="917">
        <v>7573</v>
      </c>
      <c r="H164" s="917">
        <v>8544</v>
      </c>
      <c r="I164" s="899"/>
      <c r="J164" s="918"/>
      <c r="K164" s="918"/>
      <c r="L164" s="918"/>
      <c r="M164" s="883"/>
      <c r="N164" s="883"/>
      <c r="O164" s="883"/>
      <c r="P164" s="883"/>
      <c r="Q164" s="883"/>
      <c r="R164" s="883"/>
      <c r="S164" s="883"/>
      <c r="T164" s="883"/>
      <c r="U164" s="883"/>
    </row>
    <row r="165" spans="1:21">
      <c r="A165" s="338"/>
      <c r="B165" s="927"/>
      <c r="C165" s="929"/>
      <c r="D165" s="921" t="s">
        <v>175</v>
      </c>
      <c r="E165" s="916" t="s">
        <v>107</v>
      </c>
      <c r="F165" s="917">
        <v>8454</v>
      </c>
      <c r="G165" s="917">
        <v>7573</v>
      </c>
      <c r="H165" s="917">
        <v>8544</v>
      </c>
      <c r="I165" s="899"/>
      <c r="J165" s="918"/>
      <c r="K165" s="918"/>
      <c r="L165" s="918"/>
      <c r="M165" s="883"/>
      <c r="N165" s="883"/>
      <c r="O165" s="883"/>
      <c r="P165" s="883"/>
      <c r="Q165" s="883"/>
      <c r="R165" s="883"/>
      <c r="S165" s="883"/>
      <c r="T165" s="883"/>
      <c r="U165" s="883"/>
    </row>
    <row r="166" spans="1:21">
      <c r="A166" s="338"/>
      <c r="B166" s="930" t="s">
        <v>109</v>
      </c>
      <c r="C166" s="931" t="s">
        <v>2</v>
      </c>
      <c r="D166" s="925" t="s">
        <v>71</v>
      </c>
      <c r="E166" s="916" t="s">
        <v>110</v>
      </c>
      <c r="F166" s="917">
        <v>7518</v>
      </c>
      <c r="G166" s="917">
        <v>7254</v>
      </c>
      <c r="H166" s="917">
        <v>7477</v>
      </c>
      <c r="I166" s="899"/>
      <c r="J166" s="918"/>
      <c r="K166" s="918"/>
      <c r="L166" s="918"/>
      <c r="M166" s="883"/>
      <c r="N166" s="883"/>
      <c r="O166" s="883"/>
      <c r="P166" s="883"/>
      <c r="Q166" s="883"/>
      <c r="R166" s="883"/>
      <c r="S166" s="883"/>
      <c r="T166" s="883"/>
      <c r="U166" s="883"/>
    </row>
    <row r="167" spans="1:21">
      <c r="A167" s="338"/>
      <c r="B167" s="932"/>
      <c r="C167" s="931"/>
      <c r="D167" s="921" t="s">
        <v>175</v>
      </c>
      <c r="E167" s="916" t="s">
        <v>110</v>
      </c>
      <c r="F167" s="917">
        <v>7518</v>
      </c>
      <c r="G167" s="917">
        <v>7254</v>
      </c>
      <c r="H167" s="917">
        <v>7477</v>
      </c>
      <c r="I167" s="899"/>
      <c r="J167" s="918"/>
      <c r="K167" s="918"/>
      <c r="L167" s="918"/>
      <c r="M167" s="883"/>
      <c r="N167" s="883"/>
      <c r="O167" s="883"/>
      <c r="P167" s="883"/>
      <c r="Q167" s="883"/>
      <c r="R167" s="883"/>
      <c r="S167" s="883"/>
      <c r="T167" s="883"/>
      <c r="U167" s="883"/>
    </row>
    <row r="168" spans="1:21">
      <c r="A168" s="338"/>
      <c r="B168" s="919" t="s">
        <v>111</v>
      </c>
      <c r="C168" s="923" t="s">
        <v>1</v>
      </c>
      <c r="D168" s="925" t="s">
        <v>38</v>
      </c>
      <c r="E168" s="916" t="s">
        <v>179</v>
      </c>
      <c r="F168" s="917">
        <v>2826</v>
      </c>
      <c r="G168" s="917">
        <v>2444</v>
      </c>
      <c r="H168" s="917">
        <v>2952</v>
      </c>
      <c r="I168" s="933"/>
      <c r="J168" s="918"/>
      <c r="K168" s="918"/>
      <c r="L168" s="918"/>
      <c r="M168" s="883"/>
      <c r="N168" s="883"/>
      <c r="O168" s="883"/>
      <c r="P168" s="883"/>
      <c r="Q168" s="883"/>
      <c r="R168" s="883"/>
      <c r="S168" s="883"/>
      <c r="T168" s="883"/>
      <c r="U168" s="883"/>
    </row>
    <row r="169" spans="1:21">
      <c r="A169" s="338"/>
      <c r="B169" s="919" t="s">
        <v>112</v>
      </c>
      <c r="C169" s="920"/>
      <c r="D169" s="921" t="s">
        <v>41</v>
      </c>
      <c r="E169" s="916" t="s">
        <v>179</v>
      </c>
      <c r="F169" s="917">
        <v>2832</v>
      </c>
      <c r="G169" s="917">
        <v>2447</v>
      </c>
      <c r="H169" s="917">
        <v>2951</v>
      </c>
      <c r="I169" s="933"/>
      <c r="J169" s="918"/>
      <c r="K169" s="918"/>
      <c r="L169" s="918"/>
      <c r="M169" s="883"/>
      <c r="N169" s="883"/>
      <c r="O169" s="883"/>
      <c r="P169" s="883"/>
      <c r="Q169" s="883"/>
      <c r="R169" s="883"/>
      <c r="S169" s="883"/>
      <c r="T169" s="883"/>
      <c r="U169" s="883"/>
    </row>
    <row r="170" spans="1:21">
      <c r="A170" s="338"/>
      <c r="B170" s="919"/>
      <c r="C170" s="920"/>
      <c r="D170" s="921" t="s">
        <v>43</v>
      </c>
      <c r="E170" s="916" t="s">
        <v>179</v>
      </c>
      <c r="F170" s="917">
        <v>2855</v>
      </c>
      <c r="G170" s="917">
        <v>2460</v>
      </c>
      <c r="H170" s="917">
        <v>2959</v>
      </c>
      <c r="I170" s="933"/>
      <c r="J170" s="918"/>
      <c r="K170" s="918"/>
      <c r="L170" s="918"/>
      <c r="M170" s="883"/>
      <c r="N170" s="883"/>
      <c r="O170" s="883"/>
      <c r="P170" s="883"/>
      <c r="Q170" s="883"/>
      <c r="R170" s="883"/>
      <c r="S170" s="883"/>
      <c r="T170" s="883"/>
      <c r="U170" s="883"/>
    </row>
    <row r="171" spans="1:21">
      <c r="A171" s="338"/>
      <c r="B171" s="919"/>
      <c r="C171" s="920"/>
      <c r="D171" s="921" t="s">
        <v>45</v>
      </c>
      <c r="E171" s="916" t="s">
        <v>179</v>
      </c>
      <c r="F171" s="917">
        <v>2898</v>
      </c>
      <c r="G171" s="917">
        <v>2478</v>
      </c>
      <c r="H171" s="917">
        <v>2963</v>
      </c>
      <c r="I171" s="933"/>
      <c r="J171" s="918"/>
      <c r="K171" s="918"/>
      <c r="L171" s="918"/>
      <c r="M171" s="883"/>
      <c r="N171" s="883"/>
      <c r="O171" s="883"/>
      <c r="P171" s="883"/>
      <c r="Q171" s="883"/>
      <c r="R171" s="883"/>
      <c r="S171" s="883"/>
      <c r="T171" s="883"/>
      <c r="U171" s="883"/>
    </row>
    <row r="172" spans="1:21">
      <c r="A172" s="338"/>
      <c r="B172" s="919"/>
      <c r="C172" s="920"/>
      <c r="D172" s="921" t="s">
        <v>175</v>
      </c>
      <c r="E172" s="916" t="s">
        <v>179</v>
      </c>
      <c r="F172" s="917">
        <v>8198</v>
      </c>
      <c r="G172" s="917">
        <v>7305</v>
      </c>
      <c r="H172" s="917">
        <v>7874</v>
      </c>
      <c r="I172" s="933"/>
      <c r="J172" s="918"/>
      <c r="K172" s="918"/>
      <c r="L172" s="918"/>
      <c r="M172" s="883"/>
      <c r="N172" s="883"/>
      <c r="O172" s="883"/>
      <c r="P172" s="883"/>
      <c r="Q172" s="883"/>
      <c r="R172" s="883"/>
      <c r="S172" s="883"/>
      <c r="T172" s="883"/>
      <c r="U172" s="883"/>
    </row>
    <row r="173" spans="1:21">
      <c r="A173" s="338"/>
      <c r="B173" s="927"/>
      <c r="C173" s="928" t="s">
        <v>2</v>
      </c>
      <c r="D173" s="925" t="s">
        <v>71</v>
      </c>
      <c r="E173" s="916" t="s">
        <v>180</v>
      </c>
      <c r="F173" s="917">
        <v>23937</v>
      </c>
      <c r="G173" s="917">
        <v>24867</v>
      </c>
      <c r="H173" s="917">
        <v>32149</v>
      </c>
      <c r="I173" s="933"/>
      <c r="J173" s="918"/>
      <c r="K173" s="918"/>
      <c r="L173" s="918"/>
      <c r="M173" s="883"/>
      <c r="N173" s="883"/>
      <c r="O173" s="883"/>
      <c r="P173" s="883"/>
      <c r="Q173" s="883"/>
      <c r="R173" s="883"/>
      <c r="S173" s="883"/>
      <c r="T173" s="883"/>
      <c r="U173" s="883"/>
    </row>
    <row r="174" spans="1:21">
      <c r="A174" s="338"/>
      <c r="B174" s="927"/>
      <c r="C174" s="929"/>
      <c r="D174" s="925" t="s">
        <v>175</v>
      </c>
      <c r="E174" s="916" t="s">
        <v>180</v>
      </c>
      <c r="F174" s="917">
        <v>36944</v>
      </c>
      <c r="G174" s="917">
        <v>37991</v>
      </c>
      <c r="H174" s="917">
        <v>31998</v>
      </c>
      <c r="I174" s="933"/>
      <c r="J174" s="918"/>
      <c r="K174" s="918"/>
      <c r="L174" s="918"/>
      <c r="M174" s="883"/>
      <c r="N174" s="883"/>
      <c r="O174" s="883"/>
      <c r="P174" s="883"/>
      <c r="Q174" s="883"/>
      <c r="R174" s="883"/>
      <c r="S174" s="883"/>
      <c r="T174" s="883"/>
      <c r="U174" s="883"/>
    </row>
    <row r="175" spans="1:21">
      <c r="A175" s="338"/>
      <c r="B175" s="934" t="s">
        <v>113</v>
      </c>
      <c r="C175" s="935" t="s">
        <v>1</v>
      </c>
      <c r="D175" s="936"/>
      <c r="E175" s="916" t="s">
        <v>114</v>
      </c>
      <c r="F175" s="917">
        <v>1228</v>
      </c>
      <c r="G175" s="917">
        <v>1315</v>
      </c>
      <c r="H175" s="917">
        <v>1690</v>
      </c>
      <c r="I175" s="933"/>
      <c r="J175" s="918"/>
      <c r="K175" s="918"/>
      <c r="L175" s="918"/>
      <c r="M175" s="883"/>
      <c r="N175" s="883"/>
      <c r="O175" s="883"/>
      <c r="P175" s="883"/>
      <c r="Q175" s="883"/>
      <c r="R175" s="883"/>
      <c r="S175" s="883"/>
      <c r="T175" s="883"/>
      <c r="U175" s="883"/>
    </row>
    <row r="176" spans="1:21">
      <c r="A176" s="338"/>
      <c r="B176" s="937"/>
      <c r="C176" s="935" t="s">
        <v>2</v>
      </c>
      <c r="D176" s="936"/>
      <c r="E176" s="916" t="s">
        <v>115</v>
      </c>
      <c r="F176" s="917">
        <v>2034</v>
      </c>
      <c r="G176" s="917">
        <v>2481</v>
      </c>
      <c r="H176" s="917">
        <v>2812</v>
      </c>
      <c r="I176" s="933"/>
      <c r="J176" s="918"/>
      <c r="K176" s="918"/>
      <c r="L176" s="918"/>
      <c r="M176" s="883"/>
      <c r="N176" s="883"/>
      <c r="O176" s="883"/>
      <c r="P176" s="883"/>
      <c r="Q176" s="883"/>
      <c r="R176" s="883"/>
      <c r="S176" s="883"/>
      <c r="T176" s="883"/>
      <c r="U176" s="883"/>
    </row>
    <row r="177" spans="1:21">
      <c r="A177" s="338"/>
      <c r="B177" s="934" t="s">
        <v>116</v>
      </c>
      <c r="C177" s="935" t="s">
        <v>117</v>
      </c>
      <c r="D177" s="936"/>
      <c r="E177" s="916" t="s">
        <v>118</v>
      </c>
      <c r="F177" s="917">
        <v>68</v>
      </c>
      <c r="G177" s="917">
        <v>68</v>
      </c>
      <c r="H177" s="917">
        <v>68</v>
      </c>
      <c r="I177" s="933"/>
      <c r="J177" s="918"/>
      <c r="K177" s="918"/>
      <c r="L177" s="918"/>
      <c r="M177" s="883"/>
      <c r="N177" s="883"/>
      <c r="O177" s="883"/>
      <c r="P177" s="883"/>
      <c r="Q177" s="883"/>
      <c r="R177" s="883"/>
      <c r="S177" s="883"/>
      <c r="T177" s="883"/>
      <c r="U177" s="883"/>
    </row>
    <row r="178" spans="1:21" ht="18">
      <c r="A178" s="338"/>
      <c r="B178" s="934" t="s">
        <v>715</v>
      </c>
      <c r="C178" s="935" t="s">
        <v>117</v>
      </c>
      <c r="D178" s="936"/>
      <c r="E178" s="916" t="s">
        <v>118</v>
      </c>
      <c r="F178" s="917">
        <v>148</v>
      </c>
      <c r="G178" s="917">
        <v>148</v>
      </c>
      <c r="H178" s="917">
        <v>148</v>
      </c>
      <c r="I178" s="933"/>
      <c r="J178" s="918"/>
      <c r="K178" s="918"/>
      <c r="L178" s="918"/>
      <c r="M178" s="883"/>
      <c r="N178" s="883"/>
      <c r="O178" s="883"/>
      <c r="P178" s="883"/>
      <c r="Q178" s="883"/>
      <c r="R178" s="883"/>
      <c r="S178" s="883"/>
      <c r="T178" s="883"/>
      <c r="U178" s="883"/>
    </row>
    <row r="179" spans="1:21">
      <c r="A179" s="338"/>
      <c r="B179" s="938" t="s">
        <v>94</v>
      </c>
      <c r="C179" s="935" t="s">
        <v>1</v>
      </c>
      <c r="D179" s="936"/>
      <c r="E179" s="916" t="s">
        <v>119</v>
      </c>
      <c r="F179" s="917">
        <v>339</v>
      </c>
      <c r="G179" s="917">
        <v>339</v>
      </c>
      <c r="H179" s="917">
        <v>339</v>
      </c>
      <c r="I179" s="933"/>
      <c r="J179" s="918"/>
      <c r="K179" s="918"/>
      <c r="L179" s="918"/>
      <c r="M179" s="883"/>
      <c r="N179" s="883"/>
      <c r="O179" s="883"/>
      <c r="P179" s="883"/>
      <c r="Q179" s="883"/>
      <c r="R179" s="883"/>
      <c r="S179" s="883"/>
      <c r="T179" s="883"/>
      <c r="U179" s="883"/>
    </row>
    <row r="180" spans="1:21">
      <c r="A180" s="338"/>
      <c r="B180" s="934" t="s">
        <v>120</v>
      </c>
      <c r="C180" s="939" t="s">
        <v>1</v>
      </c>
      <c r="D180" s="940"/>
      <c r="E180" s="941" t="s">
        <v>121</v>
      </c>
      <c r="F180" s="917">
        <v>1066</v>
      </c>
      <c r="G180" s="917">
        <v>1066</v>
      </c>
      <c r="H180" s="917">
        <v>1066</v>
      </c>
      <c r="I180" s="933"/>
      <c r="J180" s="918"/>
      <c r="K180" s="918"/>
      <c r="L180" s="918"/>
      <c r="M180" s="883"/>
      <c r="N180" s="883"/>
      <c r="O180" s="883"/>
      <c r="P180" s="883"/>
      <c r="Q180" s="883"/>
      <c r="R180" s="883"/>
      <c r="S180" s="883"/>
      <c r="T180" s="883"/>
      <c r="U180" s="883"/>
    </row>
    <row r="181" spans="1:21">
      <c r="A181" s="338"/>
      <c r="B181" s="942"/>
      <c r="C181" s="943"/>
      <c r="D181" s="944"/>
      <c r="E181" s="941" t="s">
        <v>122</v>
      </c>
      <c r="F181" s="917">
        <v>210</v>
      </c>
      <c r="G181" s="917">
        <v>210</v>
      </c>
      <c r="H181" s="917">
        <v>210</v>
      </c>
      <c r="I181" s="933"/>
      <c r="J181" s="918">
        <f>+F181*Factores!B10</f>
        <v>205.48500000000001</v>
      </c>
      <c r="K181" s="918"/>
      <c r="L181" s="918"/>
      <c r="M181" s="883"/>
      <c r="N181" s="883"/>
      <c r="O181" s="883"/>
      <c r="P181" s="883"/>
      <c r="Q181" s="883"/>
      <c r="R181" s="883"/>
      <c r="S181" s="883"/>
      <c r="T181" s="883"/>
      <c r="U181" s="883"/>
    </row>
    <row r="182" spans="1:21">
      <c r="B182" s="883"/>
      <c r="C182" s="883"/>
      <c r="D182" s="883"/>
      <c r="E182" s="883"/>
      <c r="F182" s="883"/>
      <c r="G182" s="883"/>
      <c r="H182" s="883"/>
      <c r="I182" s="933"/>
      <c r="J182" s="883"/>
      <c r="K182" s="883"/>
      <c r="L182" s="883"/>
      <c r="M182" s="883"/>
      <c r="N182" s="883"/>
      <c r="O182" s="883"/>
      <c r="P182" s="883"/>
      <c r="Q182" s="883"/>
      <c r="R182" s="883"/>
      <c r="S182" s="883"/>
      <c r="T182" s="883"/>
      <c r="U182" s="883"/>
    </row>
    <row r="183" spans="1:21">
      <c r="B183" s="883"/>
      <c r="C183" s="883"/>
      <c r="D183" s="883"/>
      <c r="E183" s="883"/>
      <c r="F183" s="883"/>
      <c r="G183" s="883"/>
      <c r="H183" s="883"/>
      <c r="I183" s="883"/>
      <c r="J183" s="883"/>
      <c r="K183" s="883"/>
      <c r="L183" s="883"/>
      <c r="M183" s="883"/>
      <c r="N183" s="883"/>
      <c r="O183" s="883"/>
      <c r="P183" s="883"/>
      <c r="Q183" s="883"/>
      <c r="R183" s="883"/>
      <c r="S183" s="883"/>
      <c r="T183" s="883"/>
      <c r="U183" s="883"/>
    </row>
    <row r="184" spans="1:21" ht="15.75">
      <c r="A184" s="338"/>
      <c r="B184" s="61" t="s">
        <v>404</v>
      </c>
      <c r="C184" s="945"/>
      <c r="D184" s="945"/>
      <c r="E184" s="883"/>
      <c r="F184" s="883"/>
      <c r="G184" s="883"/>
      <c r="H184" s="883"/>
      <c r="I184" s="883"/>
      <c r="J184" s="883"/>
      <c r="K184" s="883"/>
      <c r="L184" s="883"/>
      <c r="M184" s="883"/>
      <c r="N184" s="883"/>
      <c r="O184" s="883"/>
      <c r="P184" s="883"/>
      <c r="Q184" s="883"/>
      <c r="R184" s="883"/>
      <c r="S184" s="883"/>
      <c r="T184" s="883"/>
      <c r="U184" s="883"/>
    </row>
    <row r="185" spans="1:21" ht="15.75">
      <c r="A185" s="338"/>
      <c r="B185" s="945"/>
      <c r="C185" s="945"/>
      <c r="D185" s="945"/>
      <c r="E185" s="883"/>
      <c r="F185" s="883"/>
      <c r="G185" s="883"/>
      <c r="H185" s="883"/>
      <c r="I185" s="883"/>
      <c r="J185" s="883"/>
      <c r="K185" s="883"/>
      <c r="L185" s="883"/>
      <c r="M185" s="883"/>
      <c r="N185" s="883"/>
      <c r="O185" s="883"/>
      <c r="P185" s="883"/>
      <c r="Q185" s="883"/>
      <c r="R185" s="883"/>
      <c r="S185" s="883"/>
      <c r="T185" s="883"/>
      <c r="U185" s="883"/>
    </row>
    <row r="186" spans="1:21" ht="15.75">
      <c r="A186" s="338"/>
      <c r="B186" s="946" t="s">
        <v>49</v>
      </c>
      <c r="C186" s="946" t="s">
        <v>91</v>
      </c>
      <c r="D186" s="912" t="s">
        <v>92</v>
      </c>
      <c r="E186" s="883"/>
      <c r="F186" s="883"/>
      <c r="G186" s="883"/>
      <c r="H186" s="883"/>
      <c r="I186" s="883"/>
      <c r="J186" s="883"/>
      <c r="K186" s="883"/>
      <c r="L186" s="883"/>
      <c r="M186" s="883"/>
      <c r="N186" s="883"/>
      <c r="O186" s="883"/>
      <c r="P186" s="883"/>
      <c r="Q186" s="883"/>
      <c r="R186" s="883"/>
      <c r="S186" s="883"/>
      <c r="T186" s="883"/>
      <c r="U186" s="883"/>
    </row>
    <row r="187" spans="1:21" ht="18">
      <c r="A187" s="338"/>
      <c r="B187" s="947" t="s">
        <v>93</v>
      </c>
      <c r="C187" s="910" t="s">
        <v>716</v>
      </c>
      <c r="D187" s="948">
        <v>148</v>
      </c>
      <c r="E187" s="883"/>
      <c r="F187" s="883"/>
      <c r="G187" s="883"/>
      <c r="H187" s="883"/>
      <c r="I187" s="883"/>
      <c r="J187" s="883"/>
      <c r="K187" s="883"/>
      <c r="L187" s="883"/>
      <c r="M187" s="883"/>
      <c r="N187" s="883"/>
      <c r="O187" s="883"/>
      <c r="P187" s="883"/>
      <c r="Q187" s="883"/>
      <c r="R187" s="883"/>
      <c r="S187" s="883"/>
      <c r="T187" s="883"/>
      <c r="U187" s="883"/>
    </row>
    <row r="188" spans="1:21">
      <c r="A188" s="338"/>
      <c r="B188" s="949" t="s">
        <v>261</v>
      </c>
      <c r="C188" s="950" t="s">
        <v>91</v>
      </c>
      <c r="D188" s="951">
        <v>175</v>
      </c>
      <c r="E188" s="883"/>
      <c r="F188" s="883"/>
      <c r="G188" s="883"/>
      <c r="H188" s="883"/>
      <c r="I188" s="883"/>
      <c r="J188" s="883"/>
      <c r="K188" s="883"/>
      <c r="L188" s="883"/>
      <c r="M188" s="883"/>
      <c r="N188" s="883"/>
      <c r="O188" s="883"/>
      <c r="P188" s="883"/>
      <c r="Q188" s="883"/>
      <c r="R188" s="883"/>
      <c r="S188" s="883"/>
      <c r="T188" s="883"/>
      <c r="U188" s="883"/>
    </row>
    <row r="189" spans="1:21">
      <c r="A189" s="338"/>
      <c r="B189" s="949" t="s">
        <v>262</v>
      </c>
      <c r="C189" s="950" t="s">
        <v>91</v>
      </c>
      <c r="D189" s="948">
        <v>286</v>
      </c>
      <c r="E189" s="883"/>
      <c r="F189" s="883"/>
      <c r="G189" s="883"/>
      <c r="H189" s="883"/>
      <c r="I189" s="883"/>
      <c r="J189" s="883"/>
      <c r="K189" s="883"/>
      <c r="L189" s="883"/>
      <c r="M189" s="883"/>
      <c r="N189" s="883"/>
      <c r="O189" s="883"/>
      <c r="P189" s="883"/>
      <c r="Q189" s="883"/>
      <c r="R189" s="883"/>
      <c r="S189" s="883"/>
      <c r="T189" s="883"/>
      <c r="U189" s="883"/>
    </row>
    <row r="190" spans="1:21">
      <c r="A190" s="338"/>
      <c r="B190" s="949" t="s">
        <v>95</v>
      </c>
      <c r="C190" s="950" t="s">
        <v>91</v>
      </c>
      <c r="D190" s="948">
        <v>145</v>
      </c>
      <c r="E190" s="883"/>
      <c r="F190" s="883"/>
      <c r="G190" s="883"/>
      <c r="H190" s="883"/>
      <c r="I190" s="883"/>
      <c r="J190" s="883"/>
      <c r="K190" s="883"/>
      <c r="L190" s="883"/>
      <c r="M190" s="883"/>
      <c r="N190" s="883"/>
      <c r="O190" s="883"/>
      <c r="P190" s="883"/>
      <c r="Q190" s="883"/>
      <c r="R190" s="883"/>
      <c r="S190" s="883"/>
      <c r="T190" s="883"/>
      <c r="U190" s="883"/>
    </row>
    <row r="191" spans="1:21">
      <c r="A191" s="338"/>
      <c r="B191" s="949" t="s">
        <v>96</v>
      </c>
      <c r="C191" s="950" t="s">
        <v>91</v>
      </c>
      <c r="D191" s="948">
        <v>151</v>
      </c>
      <c r="E191" s="883"/>
      <c r="F191" s="883"/>
      <c r="G191" s="883"/>
      <c r="H191" s="883"/>
      <c r="I191" s="883"/>
      <c r="J191" s="883"/>
      <c r="K191" s="883"/>
      <c r="L191" s="883"/>
      <c r="M191" s="883"/>
      <c r="N191" s="883"/>
      <c r="O191" s="883"/>
      <c r="P191" s="883"/>
      <c r="Q191" s="883"/>
      <c r="R191" s="883"/>
      <c r="S191" s="883"/>
      <c r="T191" s="883"/>
      <c r="U191" s="883"/>
    </row>
    <row r="192" spans="1:21">
      <c r="A192" s="338"/>
      <c r="B192" s="952"/>
      <c r="C192" s="953"/>
      <c r="D192" s="954"/>
      <c r="E192" s="883"/>
      <c r="F192" s="883"/>
      <c r="G192" s="883"/>
      <c r="H192" s="883"/>
      <c r="I192" s="883"/>
      <c r="J192" s="883"/>
      <c r="K192" s="883"/>
      <c r="L192" s="883"/>
      <c r="M192" s="883"/>
      <c r="N192" s="883"/>
      <c r="O192" s="883"/>
      <c r="P192" s="883"/>
      <c r="Q192" s="883"/>
      <c r="R192" s="883"/>
      <c r="S192" s="883"/>
      <c r="T192" s="883"/>
      <c r="U192" s="883"/>
    </row>
    <row r="193" spans="1:21">
      <c r="B193" s="952"/>
      <c r="C193" s="953"/>
      <c r="D193" s="954"/>
      <c r="E193" s="883"/>
      <c r="F193" s="883"/>
      <c r="G193" s="883"/>
      <c r="H193" s="883"/>
      <c r="I193" s="883"/>
      <c r="J193" s="883"/>
      <c r="K193" s="883"/>
      <c r="L193" s="883"/>
      <c r="M193" s="883"/>
      <c r="N193" s="883"/>
      <c r="O193" s="883"/>
      <c r="P193" s="883"/>
      <c r="Q193" s="883"/>
      <c r="R193" s="883"/>
      <c r="S193" s="883"/>
      <c r="T193" s="883"/>
      <c r="U193" s="883"/>
    </row>
    <row r="194" spans="1:21" ht="12.75" customHeight="1">
      <c r="A194" s="338"/>
      <c r="B194" s="1400" t="s">
        <v>455</v>
      </c>
      <c r="C194" s="1400"/>
      <c r="D194" s="1400"/>
      <c r="E194" s="1400"/>
      <c r="F194" s="1400"/>
      <c r="G194" s="1400"/>
      <c r="H194" s="883"/>
      <c r="I194" s="883"/>
      <c r="J194" s="883"/>
      <c r="K194" s="883"/>
      <c r="L194" s="883"/>
      <c r="M194" s="883"/>
      <c r="N194" s="883"/>
      <c r="O194" s="883"/>
      <c r="P194" s="883"/>
      <c r="Q194" s="883"/>
      <c r="R194" s="883"/>
      <c r="S194" s="883"/>
      <c r="T194" s="883"/>
      <c r="U194" s="883"/>
    </row>
    <row r="195" spans="1:21" ht="15.75">
      <c r="A195" s="338"/>
      <c r="B195" s="1401" t="s">
        <v>456</v>
      </c>
      <c r="C195" s="1401"/>
      <c r="D195" s="1401"/>
      <c r="E195" s="1401"/>
      <c r="F195" s="1401"/>
      <c r="G195" s="1401"/>
      <c r="H195" s="883"/>
      <c r="I195" s="883"/>
      <c r="J195" s="883"/>
      <c r="K195" s="883"/>
      <c r="L195" s="883"/>
      <c r="M195" s="883"/>
      <c r="N195" s="883"/>
      <c r="O195" s="883"/>
      <c r="P195" s="883"/>
      <c r="Q195" s="883"/>
      <c r="R195" s="883"/>
      <c r="S195" s="883"/>
      <c r="T195" s="883"/>
      <c r="U195" s="883"/>
    </row>
    <row r="196" spans="1:21" ht="12.75" customHeight="1">
      <c r="A196" s="338"/>
      <c r="B196" s="1379" t="s">
        <v>6</v>
      </c>
      <c r="C196" s="1402" t="s">
        <v>3</v>
      </c>
      <c r="D196" s="1379" t="s">
        <v>4</v>
      </c>
      <c r="E196" s="737" t="s">
        <v>7</v>
      </c>
      <c r="F196" s="737" t="s">
        <v>48</v>
      </c>
      <c r="G196" s="736" t="s">
        <v>457</v>
      </c>
      <c r="H196" s="883"/>
      <c r="I196" s="883"/>
      <c r="J196" s="883"/>
      <c r="K196" s="883"/>
      <c r="L196" s="883"/>
      <c r="M196" s="883"/>
      <c r="N196" s="883"/>
      <c r="O196" s="883"/>
      <c r="P196" s="883"/>
      <c r="Q196" s="883"/>
      <c r="R196" s="883"/>
      <c r="S196" s="883"/>
      <c r="T196" s="883"/>
      <c r="U196" s="883"/>
    </row>
    <row r="197" spans="1:21" ht="15.75">
      <c r="A197" s="338"/>
      <c r="B197" s="1380"/>
      <c r="C197" s="1403"/>
      <c r="D197" s="1380"/>
      <c r="E197" s="738" t="s">
        <v>85</v>
      </c>
      <c r="F197" s="738" t="s">
        <v>271</v>
      </c>
      <c r="G197" s="738" t="s">
        <v>458</v>
      </c>
      <c r="H197" s="883"/>
      <c r="I197" s="883"/>
      <c r="J197" s="883"/>
      <c r="K197" s="883"/>
      <c r="L197" s="883"/>
      <c r="M197" s="883"/>
      <c r="N197" s="883"/>
      <c r="O197" s="883"/>
      <c r="P197" s="883"/>
      <c r="Q197" s="883"/>
      <c r="R197" s="883"/>
      <c r="S197" s="883"/>
      <c r="T197" s="883"/>
      <c r="U197" s="883"/>
    </row>
    <row r="198" spans="1:21" ht="15.75">
      <c r="A198" s="338"/>
      <c r="B198" s="1392" t="s">
        <v>11</v>
      </c>
      <c r="C198" s="1395" t="s">
        <v>9</v>
      </c>
      <c r="D198" s="1395" t="s">
        <v>10</v>
      </c>
      <c r="E198" s="1398" t="s">
        <v>12</v>
      </c>
      <c r="F198" s="739" t="s">
        <v>459</v>
      </c>
      <c r="G198" s="740">
        <v>2.5</v>
      </c>
      <c r="H198" s="883">
        <v>2.5</v>
      </c>
      <c r="I198" s="883"/>
      <c r="J198" s="883"/>
      <c r="K198" s="883"/>
      <c r="L198" s="883"/>
      <c r="M198" s="883"/>
      <c r="N198" s="883"/>
      <c r="O198" s="883"/>
      <c r="P198" s="883"/>
      <c r="Q198" s="883"/>
      <c r="R198" s="883"/>
      <c r="S198" s="883"/>
      <c r="T198" s="883"/>
      <c r="U198" s="883"/>
    </row>
    <row r="199" spans="1:21" ht="15.75">
      <c r="A199" s="338"/>
      <c r="B199" s="1393"/>
      <c r="C199" s="1396"/>
      <c r="D199" s="1397"/>
      <c r="E199" s="1399"/>
      <c r="F199" s="739" t="s">
        <v>460</v>
      </c>
      <c r="G199" s="740">
        <v>2.71</v>
      </c>
      <c r="H199" s="883">
        <v>2.71</v>
      </c>
      <c r="I199" s="883"/>
      <c r="J199" s="883"/>
      <c r="K199" s="883"/>
      <c r="L199" s="883"/>
      <c r="M199" s="883"/>
      <c r="N199" s="883"/>
      <c r="O199" s="883"/>
      <c r="P199" s="883"/>
      <c r="Q199" s="883"/>
      <c r="R199" s="883"/>
      <c r="S199" s="883"/>
      <c r="T199" s="883"/>
      <c r="U199" s="883"/>
    </row>
    <row r="200" spans="1:21" ht="15.75">
      <c r="A200" s="338"/>
      <c r="B200" s="1393"/>
      <c r="C200" s="1396"/>
      <c r="D200" s="1395" t="s">
        <v>13</v>
      </c>
      <c r="E200" s="1376" t="s">
        <v>14</v>
      </c>
      <c r="F200" s="739" t="s">
        <v>459</v>
      </c>
      <c r="G200" s="740">
        <v>2.5</v>
      </c>
      <c r="H200" s="883">
        <v>2.5</v>
      </c>
      <c r="I200" s="883"/>
      <c r="J200" s="883"/>
      <c r="K200" s="883"/>
      <c r="L200" s="883"/>
      <c r="M200" s="883"/>
      <c r="N200" s="883"/>
      <c r="O200" s="883"/>
      <c r="P200" s="883"/>
      <c r="Q200" s="883"/>
      <c r="R200" s="883"/>
      <c r="S200" s="883"/>
      <c r="T200" s="883"/>
      <c r="U200" s="883"/>
    </row>
    <row r="201" spans="1:21" ht="15.75">
      <c r="A201" s="338"/>
      <c r="B201" s="1394"/>
      <c r="C201" s="1397"/>
      <c r="D201" s="1397"/>
      <c r="E201" s="1378"/>
      <c r="F201" s="739" t="s">
        <v>460</v>
      </c>
      <c r="G201" s="740">
        <v>2.71</v>
      </c>
      <c r="H201" s="883">
        <v>2.71</v>
      </c>
      <c r="I201" s="883"/>
      <c r="J201" s="883"/>
      <c r="K201" s="883"/>
      <c r="L201" s="883"/>
      <c r="M201" s="883"/>
      <c r="N201" s="883"/>
      <c r="O201" s="883"/>
      <c r="P201" s="883"/>
      <c r="Q201" s="883"/>
      <c r="R201" s="883"/>
      <c r="S201" s="883"/>
      <c r="T201" s="883"/>
      <c r="U201" s="883"/>
    </row>
    <row r="202" spans="1:21" ht="15.75">
      <c r="A202" s="338"/>
      <c r="B202" s="1392" t="s">
        <v>17</v>
      </c>
      <c r="C202" s="1395" t="s">
        <v>15</v>
      </c>
      <c r="D202" s="739" t="s">
        <v>16</v>
      </c>
      <c r="E202" s="739" t="s">
        <v>18</v>
      </c>
      <c r="F202" s="739" t="s">
        <v>428</v>
      </c>
      <c r="G202" s="1404">
        <v>3.72</v>
      </c>
      <c r="H202" s="883">
        <v>3.72</v>
      </c>
      <c r="I202" s="883"/>
      <c r="J202" s="883"/>
      <c r="K202" s="883"/>
      <c r="L202" s="883"/>
      <c r="M202" s="883"/>
      <c r="N202" s="883"/>
      <c r="O202" s="883"/>
      <c r="P202" s="883"/>
      <c r="Q202" s="883"/>
      <c r="R202" s="883"/>
      <c r="S202" s="883"/>
      <c r="T202" s="883"/>
      <c r="U202" s="883"/>
    </row>
    <row r="203" spans="1:21" ht="15.75">
      <c r="A203" s="338"/>
      <c r="B203" s="1394"/>
      <c r="C203" s="1397"/>
      <c r="D203" s="739" t="s">
        <v>20</v>
      </c>
      <c r="E203" s="739" t="s">
        <v>21</v>
      </c>
      <c r="F203" s="739" t="s">
        <v>428</v>
      </c>
      <c r="G203" s="1405"/>
      <c r="H203" s="883"/>
      <c r="I203" s="883"/>
      <c r="J203" s="883"/>
      <c r="K203" s="883"/>
      <c r="L203" s="883"/>
      <c r="M203" s="883"/>
      <c r="N203" s="883"/>
      <c r="O203" s="883"/>
      <c r="P203" s="883"/>
      <c r="Q203" s="883"/>
      <c r="R203" s="883"/>
      <c r="S203" s="883"/>
      <c r="T203" s="883"/>
      <c r="U203" s="883"/>
    </row>
    <row r="204" spans="1:21" ht="15.75">
      <c r="A204" s="338"/>
      <c r="B204" s="1390" t="s">
        <v>244</v>
      </c>
      <c r="C204" s="1390"/>
      <c r="D204" s="1390"/>
      <c r="E204" s="1390"/>
      <c r="F204" s="1390"/>
      <c r="G204" s="1390"/>
      <c r="H204" s="883"/>
      <c r="I204" s="883"/>
      <c r="J204" s="883"/>
      <c r="K204" s="883"/>
      <c r="L204" s="883"/>
      <c r="M204" s="883"/>
      <c r="N204" s="883"/>
      <c r="O204" s="883"/>
      <c r="P204" s="883"/>
      <c r="Q204" s="883"/>
      <c r="R204" s="883"/>
      <c r="S204" s="883"/>
      <c r="T204" s="883"/>
      <c r="U204" s="883"/>
    </row>
    <row r="205" spans="1:21" ht="15.75">
      <c r="A205" s="338"/>
      <c r="B205" s="1391" t="s">
        <v>245</v>
      </c>
      <c r="C205" s="1391"/>
      <c r="D205" s="1391"/>
      <c r="E205" s="1391"/>
      <c r="F205" s="1391"/>
      <c r="G205" s="1391"/>
      <c r="H205" s="883"/>
      <c r="I205" s="883"/>
      <c r="J205" s="883"/>
      <c r="K205" s="883"/>
      <c r="L205" s="883"/>
      <c r="M205" s="883"/>
      <c r="N205" s="883"/>
      <c r="O205" s="883"/>
      <c r="P205" s="883"/>
      <c r="Q205" s="883"/>
      <c r="R205" s="883"/>
      <c r="S205" s="883"/>
      <c r="T205" s="883"/>
      <c r="U205" s="883"/>
    </row>
    <row r="206" spans="1:21" ht="12.75" customHeight="1">
      <c r="A206" s="338"/>
      <c r="B206" s="1401" t="s">
        <v>461</v>
      </c>
      <c r="C206" s="1401"/>
      <c r="D206" s="1401"/>
      <c r="E206" s="1401"/>
      <c r="F206" s="1401"/>
      <c r="G206" s="1401"/>
      <c r="H206" s="883"/>
      <c r="I206" s="883"/>
      <c r="J206" s="883"/>
      <c r="K206" s="883"/>
      <c r="L206" s="883"/>
      <c r="M206" s="883"/>
      <c r="N206" s="883"/>
      <c r="O206" s="883"/>
      <c r="P206" s="883"/>
      <c r="Q206" s="883"/>
      <c r="R206" s="883"/>
      <c r="S206" s="883"/>
      <c r="T206" s="883"/>
      <c r="U206" s="883"/>
    </row>
    <row r="207" spans="1:21" ht="15.75">
      <c r="A207" s="338"/>
      <c r="B207" s="1379" t="s">
        <v>6</v>
      </c>
      <c r="C207" s="1402" t="s">
        <v>3</v>
      </c>
      <c r="D207" s="1379" t="s">
        <v>4</v>
      </c>
      <c r="E207" s="737" t="s">
        <v>7</v>
      </c>
      <c r="F207" s="737" t="s">
        <v>48</v>
      </c>
      <c r="G207" s="1384" t="s">
        <v>88</v>
      </c>
      <c r="H207" s="883"/>
      <c r="I207" s="883"/>
      <c r="J207" s="883"/>
      <c r="K207" s="883"/>
      <c r="L207" s="883"/>
      <c r="M207" s="883"/>
      <c r="N207" s="883"/>
      <c r="O207" s="883"/>
      <c r="P207" s="883"/>
      <c r="Q207" s="883"/>
      <c r="R207" s="883"/>
      <c r="S207" s="883"/>
      <c r="T207" s="883"/>
      <c r="U207" s="883"/>
    </row>
    <row r="208" spans="1:21" ht="12.75" customHeight="1">
      <c r="A208" s="338"/>
      <c r="B208" s="1380"/>
      <c r="C208" s="1403"/>
      <c r="D208" s="1380"/>
      <c r="E208" s="738" t="s">
        <v>85</v>
      </c>
      <c r="F208" s="738" t="s">
        <v>271</v>
      </c>
      <c r="G208" s="1385"/>
      <c r="H208" s="883"/>
      <c r="I208" s="883"/>
      <c r="J208" s="883"/>
      <c r="K208" s="883"/>
      <c r="L208" s="883"/>
      <c r="M208" s="883"/>
      <c r="N208" s="883"/>
      <c r="O208" s="883"/>
      <c r="P208" s="883"/>
      <c r="Q208" s="883"/>
      <c r="R208" s="883"/>
      <c r="S208" s="883"/>
      <c r="T208" s="883"/>
      <c r="U208" s="883"/>
    </row>
    <row r="209" spans="1:21" ht="15.75">
      <c r="A209" s="338"/>
      <c r="B209" s="1392" t="s">
        <v>11</v>
      </c>
      <c r="C209" s="1395" t="s">
        <v>9</v>
      </c>
      <c r="D209" s="1395" t="s">
        <v>10</v>
      </c>
      <c r="E209" s="1398" t="s">
        <v>12</v>
      </c>
      <c r="F209" s="739" t="s">
        <v>459</v>
      </c>
      <c r="G209" s="740">
        <v>2.5</v>
      </c>
      <c r="H209" s="883"/>
      <c r="I209" s="883"/>
      <c r="J209" s="883"/>
      <c r="K209" s="883"/>
      <c r="L209" s="883"/>
      <c r="M209" s="883"/>
      <c r="N209" s="883"/>
      <c r="O209" s="883"/>
      <c r="P209" s="883"/>
      <c r="Q209" s="883"/>
      <c r="R209" s="883"/>
      <c r="S209" s="883"/>
      <c r="T209" s="883"/>
      <c r="U209" s="883"/>
    </row>
    <row r="210" spans="1:21" ht="15.75">
      <c r="A210" s="338"/>
      <c r="B210" s="1393"/>
      <c r="C210" s="1396"/>
      <c r="D210" s="1397"/>
      <c r="E210" s="1399"/>
      <c r="F210" s="739" t="s">
        <v>460</v>
      </c>
      <c r="G210" s="740">
        <v>2.71</v>
      </c>
      <c r="H210" s="883"/>
      <c r="I210" s="883"/>
      <c r="J210" s="883"/>
      <c r="K210" s="883"/>
      <c r="L210" s="883"/>
      <c r="M210" s="883"/>
      <c r="N210" s="883"/>
      <c r="O210" s="883"/>
      <c r="P210" s="883"/>
      <c r="Q210" s="883"/>
      <c r="R210" s="883"/>
      <c r="S210" s="883"/>
      <c r="T210" s="883"/>
      <c r="U210" s="883"/>
    </row>
    <row r="211" spans="1:21" ht="15.75">
      <c r="A211" s="338"/>
      <c r="B211" s="1393"/>
      <c r="C211" s="1396"/>
      <c r="D211" s="1395" t="s">
        <v>13</v>
      </c>
      <c r="E211" s="1376" t="s">
        <v>14</v>
      </c>
      <c r="F211" s="739" t="s">
        <v>459</v>
      </c>
      <c r="G211" s="740">
        <v>2.5</v>
      </c>
      <c r="H211" s="883"/>
      <c r="I211" s="883"/>
      <c r="J211" s="883"/>
      <c r="K211" s="883"/>
      <c r="L211" s="883"/>
      <c r="M211" s="883"/>
      <c r="N211" s="883"/>
      <c r="O211" s="883"/>
      <c r="P211" s="883"/>
      <c r="Q211" s="883"/>
      <c r="R211" s="883"/>
      <c r="S211" s="883"/>
      <c r="T211" s="883"/>
      <c r="U211" s="883"/>
    </row>
    <row r="212" spans="1:21" ht="15.75">
      <c r="A212" s="338"/>
      <c r="B212" s="1394"/>
      <c r="C212" s="1397"/>
      <c r="D212" s="1397"/>
      <c r="E212" s="1378"/>
      <c r="F212" s="739" t="s">
        <v>460</v>
      </c>
      <c r="G212" s="740">
        <v>2.71</v>
      </c>
      <c r="H212" s="883"/>
      <c r="I212" s="883"/>
      <c r="J212" s="883"/>
      <c r="K212" s="883"/>
      <c r="L212" s="883"/>
      <c r="M212" s="883"/>
      <c r="N212" s="883"/>
      <c r="O212" s="883"/>
      <c r="P212" s="883"/>
      <c r="Q212" s="883"/>
      <c r="R212" s="883"/>
      <c r="S212" s="883"/>
      <c r="T212" s="883"/>
      <c r="U212" s="883"/>
    </row>
    <row r="213" spans="1:21" ht="15.75">
      <c r="A213" s="338"/>
      <c r="B213" s="1392" t="s">
        <v>17</v>
      </c>
      <c r="C213" s="1395" t="s">
        <v>15</v>
      </c>
      <c r="D213" s="739" t="s">
        <v>16</v>
      </c>
      <c r="E213" s="739" t="s">
        <v>18</v>
      </c>
      <c r="F213" s="739" t="s">
        <v>428</v>
      </c>
      <c r="G213" s="1404">
        <v>3.72</v>
      </c>
      <c r="H213" s="883"/>
      <c r="I213" s="883"/>
      <c r="J213" s="883"/>
      <c r="K213" s="883"/>
      <c r="L213" s="883"/>
      <c r="M213" s="883"/>
      <c r="N213" s="883"/>
      <c r="O213" s="883"/>
      <c r="P213" s="883"/>
      <c r="Q213" s="883"/>
      <c r="R213" s="883"/>
      <c r="S213" s="883"/>
      <c r="T213" s="883"/>
      <c r="U213" s="883"/>
    </row>
    <row r="214" spans="1:21" ht="15.75">
      <c r="A214" s="338"/>
      <c r="B214" s="1394"/>
      <c r="C214" s="1397"/>
      <c r="D214" s="739" t="s">
        <v>20</v>
      </c>
      <c r="E214" s="739" t="s">
        <v>21</v>
      </c>
      <c r="F214" s="739" t="s">
        <v>428</v>
      </c>
      <c r="G214" s="1405"/>
      <c r="H214" s="883"/>
      <c r="I214" s="883"/>
      <c r="J214" s="883"/>
      <c r="K214" s="883"/>
      <c r="L214" s="883"/>
      <c r="M214" s="883"/>
      <c r="N214" s="883"/>
      <c r="O214" s="883"/>
      <c r="P214" s="883"/>
      <c r="Q214" s="883"/>
      <c r="R214" s="883"/>
      <c r="S214" s="883"/>
      <c r="T214" s="883"/>
      <c r="U214" s="883"/>
    </row>
    <row r="215" spans="1:21" ht="15.75">
      <c r="A215" s="338"/>
      <c r="B215" s="1390" t="s">
        <v>248</v>
      </c>
      <c r="C215" s="1390"/>
      <c r="D215" s="1390"/>
      <c r="E215" s="1390"/>
      <c r="F215" s="1390"/>
      <c r="G215" s="1390"/>
      <c r="H215" s="883"/>
      <c r="I215" s="883"/>
      <c r="J215" s="883"/>
      <c r="K215" s="883"/>
      <c r="L215" s="883"/>
      <c r="M215" s="883"/>
      <c r="N215" s="883"/>
      <c r="O215" s="883"/>
      <c r="P215" s="883"/>
      <c r="Q215" s="883"/>
      <c r="R215" s="883"/>
      <c r="S215" s="883"/>
      <c r="T215" s="883"/>
      <c r="U215" s="883"/>
    </row>
    <row r="216" spans="1:21" ht="15.75">
      <c r="A216" s="338"/>
      <c r="B216" s="1401" t="s">
        <v>462</v>
      </c>
      <c r="C216" s="1401"/>
      <c r="D216" s="1401"/>
      <c r="E216" s="1401"/>
      <c r="F216" s="1401"/>
      <c r="G216" s="1401"/>
      <c r="H216" s="883"/>
      <c r="I216" s="883"/>
      <c r="J216" s="883"/>
      <c r="K216" s="883"/>
      <c r="L216" s="883"/>
      <c r="M216" s="883"/>
      <c r="N216" s="883"/>
      <c r="O216" s="883"/>
      <c r="P216" s="883"/>
      <c r="Q216" s="883"/>
      <c r="R216" s="883"/>
      <c r="S216" s="883"/>
      <c r="T216" s="883"/>
      <c r="U216" s="883"/>
    </row>
    <row r="217" spans="1:21" ht="47.25">
      <c r="A217" s="338"/>
      <c r="B217" s="1379" t="s">
        <v>6</v>
      </c>
      <c r="C217" s="1402" t="s">
        <v>3</v>
      </c>
      <c r="D217" s="1379" t="s">
        <v>4</v>
      </c>
      <c r="E217" s="737" t="s">
        <v>7</v>
      </c>
      <c r="F217" s="737" t="s">
        <v>48</v>
      </c>
      <c r="G217" s="736" t="s">
        <v>457</v>
      </c>
      <c r="H217" s="883"/>
      <c r="I217" s="883"/>
      <c r="J217" s="883"/>
      <c r="K217" s="883"/>
      <c r="L217" s="883"/>
      <c r="M217" s="883"/>
      <c r="N217" s="883"/>
      <c r="O217" s="883"/>
      <c r="P217" s="883"/>
      <c r="Q217" s="883"/>
      <c r="R217" s="883"/>
      <c r="S217" s="883"/>
      <c r="T217" s="883"/>
      <c r="U217" s="883"/>
    </row>
    <row r="218" spans="1:21" ht="15.75">
      <c r="A218" s="338"/>
      <c r="B218" s="1380"/>
      <c r="C218" s="1403"/>
      <c r="D218" s="1380"/>
      <c r="E218" s="738" t="s">
        <v>85</v>
      </c>
      <c r="F218" s="738" t="s">
        <v>271</v>
      </c>
      <c r="G218" s="738" t="s">
        <v>458</v>
      </c>
      <c r="H218" s="883"/>
      <c r="I218" s="883"/>
      <c r="J218" s="883"/>
      <c r="K218" s="883"/>
      <c r="L218" s="883"/>
      <c r="M218" s="883"/>
      <c r="N218" s="883"/>
      <c r="O218" s="883"/>
      <c r="P218" s="883"/>
      <c r="Q218" s="883"/>
      <c r="R218" s="883"/>
      <c r="S218" s="883"/>
      <c r="T218" s="883"/>
      <c r="U218" s="883"/>
    </row>
    <row r="219" spans="1:21" ht="15.75">
      <c r="A219" s="338"/>
      <c r="B219" s="1392" t="s">
        <v>17</v>
      </c>
      <c r="C219" s="1395" t="s">
        <v>15</v>
      </c>
      <c r="D219" s="739" t="s">
        <v>16</v>
      </c>
      <c r="E219" s="739" t="s">
        <v>18</v>
      </c>
      <c r="F219" s="739" t="s">
        <v>428</v>
      </c>
      <c r="G219" s="1404">
        <v>3.33</v>
      </c>
      <c r="H219" s="883"/>
      <c r="I219" s="883"/>
      <c r="J219" s="883"/>
      <c r="K219" s="883"/>
      <c r="L219" s="883"/>
      <c r="M219" s="883"/>
      <c r="N219" s="883"/>
      <c r="O219" s="883"/>
      <c r="P219" s="883"/>
      <c r="Q219" s="883"/>
      <c r="R219" s="883"/>
      <c r="S219" s="883"/>
      <c r="T219" s="883"/>
      <c r="U219" s="883"/>
    </row>
    <row r="220" spans="1:21" ht="15.75">
      <c r="A220" s="338"/>
      <c r="B220" s="1394"/>
      <c r="C220" s="1397"/>
      <c r="D220" s="739" t="s">
        <v>20</v>
      </c>
      <c r="E220" s="739" t="s">
        <v>21</v>
      </c>
      <c r="F220" s="739" t="s">
        <v>428</v>
      </c>
      <c r="G220" s="1405"/>
      <c r="H220" s="883"/>
      <c r="I220" s="883"/>
      <c r="J220" s="883"/>
      <c r="K220" s="883"/>
      <c r="L220" s="883"/>
      <c r="M220" s="883"/>
      <c r="N220" s="883"/>
      <c r="O220" s="883"/>
      <c r="P220" s="883"/>
      <c r="Q220" s="883"/>
      <c r="R220" s="883"/>
      <c r="S220" s="883"/>
      <c r="T220" s="883"/>
      <c r="U220" s="883"/>
    </row>
    <row r="221" spans="1:21" ht="15.75">
      <c r="A221" s="338"/>
      <c r="B221" s="1390" t="s">
        <v>250</v>
      </c>
      <c r="C221" s="1390"/>
      <c r="D221" s="1390"/>
      <c r="E221" s="1390"/>
      <c r="F221" s="1390"/>
      <c r="G221" s="1390"/>
      <c r="H221" s="883"/>
      <c r="I221" s="883"/>
      <c r="J221" s="883"/>
      <c r="K221" s="883"/>
      <c r="L221" s="883"/>
      <c r="M221" s="883"/>
      <c r="N221" s="883"/>
      <c r="O221" s="883"/>
      <c r="P221" s="883"/>
      <c r="Q221" s="883"/>
      <c r="R221" s="883"/>
      <c r="S221" s="883"/>
      <c r="T221" s="883"/>
      <c r="U221" s="883"/>
    </row>
    <row r="222" spans="1:21" ht="15.75">
      <c r="A222" s="338"/>
      <c r="B222" s="1391" t="s">
        <v>251</v>
      </c>
      <c r="C222" s="1391"/>
      <c r="D222" s="1391"/>
      <c r="E222" s="1391"/>
      <c r="F222" s="1391"/>
      <c r="G222" s="1391"/>
      <c r="H222" s="883"/>
      <c r="I222" s="883"/>
      <c r="J222" s="883"/>
      <c r="K222" s="883"/>
      <c r="L222" s="883"/>
      <c r="M222" s="883"/>
      <c r="N222" s="883"/>
      <c r="O222" s="883"/>
      <c r="P222" s="883"/>
      <c r="Q222" s="883"/>
      <c r="R222" s="883"/>
      <c r="S222" s="883"/>
      <c r="T222" s="883"/>
      <c r="U222" s="883"/>
    </row>
    <row r="223" spans="1:21" ht="12.75" customHeight="1">
      <c r="A223" s="338"/>
      <c r="B223" s="1401" t="s">
        <v>463</v>
      </c>
      <c r="C223" s="1401"/>
      <c r="D223" s="1401"/>
      <c r="E223" s="1401"/>
      <c r="F223" s="1401"/>
      <c r="G223" s="1401"/>
      <c r="H223" s="883"/>
      <c r="I223" s="883"/>
      <c r="J223" s="883"/>
      <c r="K223" s="883"/>
      <c r="L223" s="883"/>
      <c r="M223" s="883"/>
      <c r="N223" s="883"/>
      <c r="O223" s="883"/>
      <c r="P223" s="883"/>
      <c r="Q223" s="883"/>
      <c r="R223" s="883"/>
      <c r="S223" s="883"/>
      <c r="T223" s="883"/>
      <c r="U223" s="883"/>
    </row>
    <row r="224" spans="1:21" ht="15.75">
      <c r="A224" s="338"/>
      <c r="B224" s="1379" t="s">
        <v>6</v>
      </c>
      <c r="C224" s="1402" t="s">
        <v>3</v>
      </c>
      <c r="D224" s="1379" t="s">
        <v>4</v>
      </c>
      <c r="E224" s="737" t="s">
        <v>7</v>
      </c>
      <c r="F224" s="737" t="s">
        <v>48</v>
      </c>
      <c r="G224" s="1384" t="s">
        <v>88</v>
      </c>
      <c r="H224" s="883"/>
      <c r="I224" s="883"/>
      <c r="J224" s="883"/>
      <c r="K224" s="883"/>
      <c r="L224" s="883"/>
      <c r="M224" s="883"/>
      <c r="N224" s="883"/>
      <c r="O224" s="883"/>
      <c r="P224" s="883"/>
      <c r="Q224" s="883"/>
      <c r="R224" s="883"/>
      <c r="S224" s="883"/>
      <c r="T224" s="883"/>
      <c r="U224" s="883"/>
    </row>
    <row r="225" spans="1:21" ht="12.75" customHeight="1">
      <c r="A225" s="338"/>
      <c r="B225" s="1380"/>
      <c r="C225" s="1403"/>
      <c r="D225" s="1380"/>
      <c r="E225" s="738" t="s">
        <v>85</v>
      </c>
      <c r="F225" s="738" t="s">
        <v>271</v>
      </c>
      <c r="G225" s="1385"/>
      <c r="H225" s="883"/>
      <c r="I225" s="883"/>
      <c r="J225" s="883"/>
      <c r="K225" s="883"/>
      <c r="L225" s="883"/>
      <c r="M225" s="883"/>
      <c r="N225" s="883"/>
      <c r="O225" s="883"/>
      <c r="P225" s="883"/>
      <c r="Q225" s="883"/>
      <c r="R225" s="883"/>
      <c r="S225" s="883"/>
      <c r="T225" s="883"/>
      <c r="U225" s="883"/>
    </row>
    <row r="226" spans="1:21" ht="15.75">
      <c r="A226" s="338"/>
      <c r="B226" s="1392" t="s">
        <v>17</v>
      </c>
      <c r="C226" s="1395" t="s">
        <v>15</v>
      </c>
      <c r="D226" s="739" t="s">
        <v>16</v>
      </c>
      <c r="E226" s="739" t="s">
        <v>18</v>
      </c>
      <c r="F226" s="739" t="s">
        <v>428</v>
      </c>
      <c r="G226" s="1404">
        <v>3.33</v>
      </c>
      <c r="H226" s="883"/>
      <c r="I226" s="883"/>
      <c r="J226" s="883"/>
      <c r="K226" s="883"/>
      <c r="L226" s="883"/>
      <c r="M226" s="883"/>
      <c r="N226" s="883"/>
      <c r="O226" s="883"/>
      <c r="P226" s="883"/>
      <c r="Q226" s="883"/>
      <c r="R226" s="883"/>
      <c r="S226" s="883"/>
      <c r="T226" s="883"/>
      <c r="U226" s="883"/>
    </row>
    <row r="227" spans="1:21" ht="15.75">
      <c r="A227" s="338"/>
      <c r="B227" s="1394"/>
      <c r="C227" s="1397"/>
      <c r="D227" s="739" t="s">
        <v>20</v>
      </c>
      <c r="E227" s="739" t="s">
        <v>21</v>
      </c>
      <c r="F227" s="739" t="s">
        <v>428</v>
      </c>
      <c r="G227" s="1405"/>
      <c r="H227" s="883"/>
      <c r="I227" s="883"/>
      <c r="J227" s="883"/>
      <c r="K227" s="883"/>
      <c r="L227" s="883"/>
      <c r="M227" s="883"/>
      <c r="N227" s="883"/>
      <c r="O227" s="883"/>
      <c r="P227" s="883"/>
      <c r="Q227" s="883"/>
      <c r="R227" s="883"/>
      <c r="S227" s="883"/>
      <c r="T227" s="883"/>
      <c r="U227" s="883"/>
    </row>
    <row r="228" spans="1:21" ht="15.75">
      <c r="A228" s="338"/>
      <c r="B228" s="1390" t="s">
        <v>248</v>
      </c>
      <c r="C228" s="1390"/>
      <c r="D228" s="1390"/>
      <c r="E228" s="1390"/>
      <c r="F228" s="1390"/>
      <c r="G228" s="1390"/>
      <c r="H228" s="883"/>
      <c r="I228" s="883"/>
      <c r="J228" s="883"/>
      <c r="K228" s="883"/>
      <c r="L228" s="883"/>
      <c r="M228" s="883"/>
      <c r="N228" s="883"/>
      <c r="O228" s="883"/>
      <c r="P228" s="883"/>
      <c r="Q228" s="883"/>
      <c r="R228" s="883"/>
      <c r="S228" s="883"/>
      <c r="T228" s="883"/>
      <c r="U228" s="883"/>
    </row>
    <row r="229" spans="1:21" ht="15.75">
      <c r="A229" s="338"/>
      <c r="B229" s="862"/>
      <c r="C229" s="862"/>
      <c r="D229" s="862"/>
      <c r="E229" s="862"/>
      <c r="F229" s="862"/>
      <c r="G229" s="862"/>
      <c r="H229" s="883"/>
      <c r="I229" s="883"/>
      <c r="J229" s="883"/>
      <c r="K229" s="883"/>
      <c r="L229" s="883"/>
      <c r="M229" s="883"/>
      <c r="N229" s="883"/>
      <c r="O229" s="883"/>
      <c r="P229" s="883"/>
      <c r="Q229" s="883"/>
      <c r="R229" s="883"/>
      <c r="S229" s="883"/>
      <c r="T229" s="883"/>
      <c r="U229" s="883"/>
    </row>
    <row r="230" spans="1:21" ht="15.75" customHeight="1">
      <c r="A230" s="338"/>
      <c r="B230" s="1015" t="s">
        <v>695</v>
      </c>
      <c r="C230" s="1015"/>
      <c r="D230" s="1015"/>
      <c r="E230" s="1015"/>
      <c r="F230" s="1015"/>
      <c r="G230" s="1015"/>
      <c r="H230" s="1015"/>
      <c r="I230" s="1015"/>
      <c r="J230" s="1015"/>
      <c r="K230" s="1015"/>
      <c r="L230" s="1015"/>
      <c r="M230" s="1015"/>
      <c r="N230" s="1015"/>
      <c r="O230" s="1015"/>
      <c r="P230" s="1015"/>
      <c r="Q230" s="883"/>
      <c r="R230" s="883"/>
      <c r="S230" s="883"/>
      <c r="T230" s="883"/>
      <c r="U230" s="883"/>
    </row>
    <row r="231" spans="1:21" ht="15.75">
      <c r="A231" s="338"/>
      <c r="B231" s="862"/>
      <c r="C231" s="862"/>
      <c r="D231" s="862"/>
      <c r="E231" s="862"/>
      <c r="F231" s="862"/>
      <c r="G231" s="862"/>
      <c r="H231" s="883"/>
      <c r="I231" s="883"/>
      <c r="J231" s="883"/>
      <c r="K231" s="883"/>
      <c r="L231" s="883"/>
      <c r="M231" s="883"/>
      <c r="N231" s="883"/>
      <c r="O231" s="883"/>
      <c r="P231" s="883"/>
      <c r="Q231" s="883"/>
      <c r="R231" s="883"/>
      <c r="S231" s="883"/>
      <c r="T231" s="883"/>
      <c r="U231" s="883"/>
    </row>
    <row r="232" spans="1:21" ht="15.75">
      <c r="A232" s="338"/>
      <c r="B232" s="864" t="s">
        <v>49</v>
      </c>
      <c r="C232" s="865" t="s">
        <v>91</v>
      </c>
      <c r="D232" s="865" t="s">
        <v>92</v>
      </c>
      <c r="E232" s="862"/>
      <c r="F232" s="862"/>
      <c r="G232" s="862"/>
      <c r="H232" s="883"/>
      <c r="I232" s="883"/>
      <c r="J232" s="883"/>
      <c r="L232" s="883"/>
      <c r="M232" s="883"/>
      <c r="O232" s="883"/>
      <c r="P232" s="883"/>
      <c r="Q232" s="883"/>
      <c r="R232" s="883"/>
      <c r="S232" s="883"/>
      <c r="T232" s="883"/>
      <c r="U232" s="883"/>
    </row>
    <row r="233" spans="1:21" ht="31.5">
      <c r="A233" s="338"/>
      <c r="B233" s="864" t="s">
        <v>696</v>
      </c>
      <c r="C233" s="865" t="s">
        <v>91</v>
      </c>
      <c r="D233" s="865">
        <v>1859</v>
      </c>
      <c r="E233" s="862"/>
      <c r="F233" s="862"/>
      <c r="G233" s="862"/>
      <c r="H233" s="883"/>
      <c r="I233" s="883"/>
      <c r="J233" s="883"/>
      <c r="L233" s="883"/>
      <c r="M233" s="883"/>
      <c r="O233" s="883"/>
      <c r="P233" s="883"/>
      <c r="Q233" s="883"/>
      <c r="R233" s="883"/>
      <c r="S233" s="883"/>
      <c r="T233" s="883"/>
      <c r="U233" s="883"/>
    </row>
    <row r="234" spans="1:21" ht="31.5">
      <c r="A234" s="338"/>
      <c r="B234" s="864" t="s">
        <v>697</v>
      </c>
      <c r="C234" s="865" t="s">
        <v>91</v>
      </c>
      <c r="D234" s="865">
        <v>3117</v>
      </c>
      <c r="E234" s="862"/>
      <c r="F234" s="862"/>
      <c r="G234" s="862"/>
      <c r="H234" s="883"/>
      <c r="I234" s="883"/>
      <c r="J234" s="883"/>
      <c r="L234" s="883"/>
      <c r="M234" s="883"/>
      <c r="O234" s="883"/>
      <c r="P234" s="883"/>
      <c r="Q234" s="883"/>
      <c r="R234" s="883"/>
      <c r="S234" s="883"/>
      <c r="T234" s="883"/>
      <c r="U234" s="883"/>
    </row>
    <row r="235" spans="1:21" ht="31.5">
      <c r="A235" s="338"/>
      <c r="B235" s="864" t="s">
        <v>698</v>
      </c>
      <c r="C235" s="865" t="s">
        <v>91</v>
      </c>
      <c r="D235" s="865">
        <v>4219</v>
      </c>
      <c r="E235" s="862"/>
      <c r="F235" s="862"/>
      <c r="G235" s="862"/>
      <c r="H235" s="883"/>
      <c r="I235" s="883"/>
      <c r="J235" s="883"/>
      <c r="L235" s="883"/>
      <c r="M235" s="883"/>
      <c r="O235" s="883"/>
      <c r="P235" s="883"/>
      <c r="Q235" s="883"/>
      <c r="R235" s="883"/>
      <c r="S235" s="883"/>
      <c r="T235" s="883"/>
      <c r="U235" s="883"/>
    </row>
    <row r="236" spans="1:21" ht="31.5">
      <c r="A236" s="338"/>
      <c r="B236" s="864" t="s">
        <v>699</v>
      </c>
      <c r="C236" s="865" t="s">
        <v>91</v>
      </c>
      <c r="D236" s="865">
        <v>2703</v>
      </c>
      <c r="E236" s="862"/>
      <c r="F236" s="862"/>
      <c r="G236" s="862"/>
      <c r="H236" s="883"/>
      <c r="I236" s="883"/>
      <c r="J236" s="883"/>
      <c r="L236" s="883"/>
      <c r="M236" s="883"/>
      <c r="O236" s="883"/>
      <c r="P236" s="883"/>
      <c r="Q236" s="883"/>
      <c r="R236" s="883"/>
      <c r="S236" s="883"/>
      <c r="T236" s="883"/>
      <c r="U236" s="883"/>
    </row>
    <row r="237" spans="1:21" ht="15.75">
      <c r="A237" s="338"/>
      <c r="B237" s="864" t="s">
        <v>700</v>
      </c>
      <c r="C237" s="865" t="s">
        <v>91</v>
      </c>
      <c r="D237" s="865">
        <v>621</v>
      </c>
      <c r="E237" s="862"/>
      <c r="F237" s="862"/>
      <c r="G237" s="862"/>
      <c r="H237" s="883"/>
      <c r="I237" s="883"/>
      <c r="J237" s="883"/>
      <c r="L237" s="883"/>
      <c r="M237" s="883"/>
      <c r="O237" s="883"/>
      <c r="P237" s="883"/>
      <c r="Q237" s="883"/>
      <c r="R237" s="883"/>
      <c r="S237" s="883"/>
      <c r="T237" s="883"/>
      <c r="U237" s="883"/>
    </row>
    <row r="238" spans="1:21" ht="15.75">
      <c r="A238" s="338"/>
      <c r="B238" s="862"/>
      <c r="C238" s="862"/>
      <c r="D238" s="862"/>
      <c r="E238" s="862"/>
      <c r="F238" s="862"/>
      <c r="G238" s="862"/>
      <c r="H238" s="883"/>
      <c r="I238" s="883"/>
      <c r="J238" s="883"/>
      <c r="K238" s="883"/>
      <c r="L238" s="883"/>
      <c r="M238" s="883"/>
      <c r="N238" s="883"/>
      <c r="O238" s="883"/>
      <c r="P238" s="883"/>
      <c r="Q238" s="883"/>
      <c r="R238" s="883"/>
      <c r="S238" s="883"/>
      <c r="T238" s="883"/>
      <c r="U238" s="883"/>
    </row>
    <row r="239" spans="1:21" ht="78.75">
      <c r="A239" s="338"/>
      <c r="B239" s="862" t="s">
        <v>701</v>
      </c>
      <c r="C239" s="862"/>
      <c r="D239" s="862"/>
      <c r="E239" s="862"/>
      <c r="F239" s="862"/>
      <c r="G239" s="862"/>
      <c r="H239" s="883"/>
      <c r="I239" s="883"/>
      <c r="J239" s="883"/>
      <c r="K239" s="883"/>
      <c r="L239" s="883"/>
      <c r="M239" s="883"/>
      <c r="N239" s="883"/>
      <c r="O239" s="883"/>
      <c r="P239" s="883"/>
      <c r="Q239" s="883"/>
      <c r="R239" s="883"/>
      <c r="S239" s="883"/>
      <c r="T239" s="883"/>
      <c r="U239" s="883"/>
    </row>
    <row r="240" spans="1:21" ht="173.25">
      <c r="A240" s="338"/>
      <c r="B240" s="862" t="s">
        <v>702</v>
      </c>
      <c r="C240" s="862"/>
      <c r="D240" s="862"/>
      <c r="E240" s="862"/>
      <c r="F240" s="862"/>
      <c r="G240" s="862"/>
      <c r="H240" s="883"/>
      <c r="I240" s="883"/>
      <c r="J240" s="883"/>
      <c r="K240" s="883"/>
      <c r="L240" s="883"/>
      <c r="M240" s="883"/>
      <c r="N240" s="883"/>
      <c r="O240" s="883"/>
      <c r="P240" s="883"/>
      <c r="Q240" s="883"/>
      <c r="R240" s="883"/>
      <c r="S240" s="883"/>
      <c r="T240" s="883"/>
      <c r="U240" s="883"/>
    </row>
    <row r="241" spans="1:21" ht="78.75">
      <c r="A241" s="338"/>
      <c r="B241" s="862" t="s">
        <v>703</v>
      </c>
      <c r="C241" s="862"/>
      <c r="D241" s="862"/>
      <c r="E241" s="862"/>
      <c r="F241" s="862"/>
      <c r="G241" s="862"/>
      <c r="H241" s="883"/>
      <c r="I241" s="883"/>
      <c r="J241" s="883"/>
      <c r="K241" s="883"/>
      <c r="L241" s="883"/>
      <c r="M241" s="883"/>
      <c r="N241" s="883"/>
      <c r="O241" s="883"/>
      <c r="P241" s="883"/>
      <c r="Q241" s="883"/>
      <c r="R241" s="883"/>
      <c r="S241" s="883"/>
      <c r="T241" s="883"/>
      <c r="U241" s="883"/>
    </row>
    <row r="242" spans="1:21" ht="15.75">
      <c r="A242" s="338"/>
      <c r="B242" s="862"/>
      <c r="C242" s="862"/>
      <c r="D242" s="862"/>
      <c r="E242" s="862"/>
      <c r="F242" s="862"/>
      <c r="G242" s="862"/>
      <c r="H242" s="883"/>
      <c r="I242" s="883"/>
      <c r="J242" s="883"/>
      <c r="K242" s="883"/>
      <c r="L242" s="883"/>
      <c r="M242" s="883"/>
      <c r="N242" s="883"/>
      <c r="O242" s="883"/>
      <c r="P242" s="883"/>
      <c r="Q242" s="883"/>
      <c r="R242" s="883"/>
      <c r="S242" s="883"/>
      <c r="T242" s="883"/>
      <c r="U242" s="883"/>
    </row>
    <row r="243" spans="1:21" ht="15.75">
      <c r="A243" s="338"/>
      <c r="B243" s="862"/>
      <c r="C243" s="862"/>
      <c r="D243" s="862"/>
      <c r="E243" s="862"/>
      <c r="F243" s="862"/>
      <c r="G243" s="862"/>
      <c r="H243" s="883"/>
      <c r="I243" s="883"/>
      <c r="J243" s="883"/>
      <c r="K243" s="883"/>
      <c r="L243" s="883"/>
      <c r="M243" s="883"/>
      <c r="N243" s="883"/>
      <c r="O243" s="883"/>
      <c r="P243" s="883"/>
      <c r="Q243" s="883"/>
      <c r="R243" s="883"/>
      <c r="S243" s="883"/>
      <c r="T243" s="883"/>
      <c r="U243" s="883"/>
    </row>
    <row r="244" spans="1:21">
      <c r="B244" s="883"/>
      <c r="C244" s="883"/>
      <c r="D244" s="883"/>
      <c r="E244" s="883"/>
      <c r="F244" s="883"/>
      <c r="G244" s="883"/>
      <c r="H244" s="883"/>
      <c r="I244" s="883"/>
      <c r="J244" s="883"/>
      <c r="K244" s="883"/>
      <c r="L244" s="883"/>
      <c r="M244" s="883"/>
      <c r="N244" s="883"/>
      <c r="O244" s="883"/>
      <c r="P244" s="883"/>
      <c r="Q244" s="883"/>
      <c r="R244" s="883"/>
      <c r="S244" s="883"/>
      <c r="T244" s="883"/>
      <c r="U244" s="883"/>
    </row>
    <row r="245" spans="1:21">
      <c r="B245" s="955"/>
      <c r="C245" s="955"/>
      <c r="D245" s="955"/>
      <c r="E245" s="955"/>
      <c r="F245" s="955"/>
      <c r="G245" s="955"/>
      <c r="H245" s="955"/>
      <c r="I245" s="955"/>
      <c r="J245" s="955"/>
      <c r="K245" s="955"/>
      <c r="L245" s="955"/>
      <c r="M245" s="955"/>
      <c r="N245" s="883"/>
      <c r="O245" s="883"/>
      <c r="P245" s="883"/>
      <c r="Q245" s="883"/>
      <c r="R245" s="883"/>
      <c r="S245" s="883"/>
      <c r="T245" s="883"/>
      <c r="U245" s="883"/>
    </row>
    <row r="246" spans="1:21">
      <c r="B246" s="883"/>
      <c r="C246" s="883"/>
      <c r="D246" s="883"/>
      <c r="E246" s="883"/>
      <c r="F246" s="883"/>
      <c r="G246" s="883"/>
      <c r="H246" s="883"/>
      <c r="I246" s="883"/>
      <c r="J246" s="883"/>
      <c r="K246" s="883"/>
      <c r="L246" s="883"/>
      <c r="M246" s="883"/>
      <c r="N246" s="883"/>
      <c r="O246" s="883"/>
      <c r="P246" s="883"/>
      <c r="Q246" s="883"/>
      <c r="R246" s="883"/>
      <c r="S246" s="883"/>
      <c r="T246" s="883"/>
      <c r="U246" s="883"/>
    </row>
    <row r="247" spans="1:21" ht="15.75">
      <c r="A247" s="338"/>
      <c r="B247" s="61" t="s">
        <v>405</v>
      </c>
      <c r="C247" s="899"/>
      <c r="D247" s="956"/>
      <c r="E247" s="956"/>
      <c r="F247" s="956"/>
      <c r="G247" s="956"/>
      <c r="H247" s="956"/>
      <c r="I247" s="956"/>
      <c r="J247" s="956"/>
      <c r="K247" s="956"/>
      <c r="L247" s="956"/>
      <c r="M247" s="899"/>
      <c r="N247" s="899"/>
      <c r="O247" s="899"/>
      <c r="P247" s="899"/>
      <c r="Q247" s="899"/>
      <c r="R247" s="899"/>
      <c r="S247" s="899"/>
      <c r="T247" s="899"/>
      <c r="U247" s="883"/>
    </row>
    <row r="248" spans="1:21" ht="15.75">
      <c r="A248" s="338"/>
      <c r="B248" s="956"/>
      <c r="C248" s="956"/>
      <c r="D248" s="882"/>
      <c r="E248" s="882"/>
      <c r="F248" s="882"/>
      <c r="G248" s="882"/>
      <c r="H248" s="882"/>
      <c r="I248" s="882"/>
      <c r="J248" s="882"/>
      <c r="K248" s="882"/>
      <c r="L248" s="882"/>
      <c r="M248" s="899"/>
      <c r="N248" s="899"/>
      <c r="O248" s="899"/>
      <c r="P248" s="899"/>
      <c r="Q248" s="899"/>
      <c r="R248" s="899"/>
      <c r="S248" s="899"/>
      <c r="T248" s="899"/>
      <c r="U248" s="883"/>
    </row>
    <row r="249" spans="1:21" ht="15.75">
      <c r="A249" s="338"/>
      <c r="B249" s="1384" t="s">
        <v>604</v>
      </c>
      <c r="C249" s="1402" t="s">
        <v>605</v>
      </c>
      <c r="D249" s="1402" t="s">
        <v>606</v>
      </c>
      <c r="E249" s="737" t="s">
        <v>607</v>
      </c>
      <c r="F249" s="737" t="s">
        <v>608</v>
      </c>
      <c r="G249" s="863" t="s">
        <v>609</v>
      </c>
      <c r="H249" s="736" t="s">
        <v>610</v>
      </c>
      <c r="I249" s="899"/>
      <c r="J249" s="899"/>
      <c r="K249" s="899"/>
      <c r="L249" s="899"/>
      <c r="M249" s="899"/>
      <c r="N249" s="899"/>
      <c r="O249" s="899"/>
      <c r="P249" s="899"/>
      <c r="Q249" s="899"/>
      <c r="R249" s="899"/>
      <c r="S249" s="899"/>
      <c r="T249" s="899"/>
      <c r="U249" s="883"/>
    </row>
    <row r="250" spans="1:21" ht="15.75">
      <c r="A250" s="338"/>
      <c r="B250" s="1385"/>
      <c r="C250" s="1403"/>
      <c r="D250" s="1403"/>
      <c r="E250" s="957" t="s">
        <v>611</v>
      </c>
      <c r="F250" s="738" t="s">
        <v>612</v>
      </c>
      <c r="G250" s="816">
        <v>-2</v>
      </c>
      <c r="H250" s="738" t="s">
        <v>613</v>
      </c>
      <c r="I250" s="899"/>
      <c r="J250" s="899"/>
      <c r="K250" s="899"/>
      <c r="L250" s="899"/>
      <c r="M250" s="899"/>
      <c r="N250" s="899"/>
      <c r="O250" s="899"/>
      <c r="P250" s="899"/>
      <c r="Q250" s="899"/>
      <c r="R250" s="899"/>
      <c r="S250" s="899"/>
      <c r="T250" s="899"/>
      <c r="U250" s="883"/>
    </row>
    <row r="251" spans="1:21" ht="15.75">
      <c r="A251" s="338"/>
      <c r="B251" s="1376" t="s">
        <v>614</v>
      </c>
      <c r="C251" s="1395" t="s">
        <v>615</v>
      </c>
      <c r="D251" s="1395" t="s">
        <v>616</v>
      </c>
      <c r="E251" s="1395" t="s">
        <v>617</v>
      </c>
      <c r="F251" s="739" t="s">
        <v>618</v>
      </c>
      <c r="G251" s="740">
        <v>0.19</v>
      </c>
      <c r="H251" s="740">
        <v>0.34</v>
      </c>
      <c r="I251" s="899"/>
      <c r="J251" s="899"/>
      <c r="K251" s="899"/>
      <c r="L251" s="899"/>
      <c r="M251" s="899"/>
      <c r="N251" s="899"/>
      <c r="O251" s="899"/>
      <c r="P251" s="899"/>
      <c r="Q251" s="899"/>
      <c r="R251" s="899"/>
      <c r="S251" s="899"/>
      <c r="T251" s="899"/>
      <c r="U251" s="883"/>
    </row>
    <row r="252" spans="1:21" ht="15.75">
      <c r="A252" s="338"/>
      <c r="B252" s="1377"/>
      <c r="C252" s="1396"/>
      <c r="D252" s="1396"/>
      <c r="E252" s="1396"/>
      <c r="F252" s="739" t="s">
        <v>570</v>
      </c>
      <c r="G252" s="740">
        <v>0.23</v>
      </c>
      <c r="H252" s="740">
        <v>0.34</v>
      </c>
      <c r="I252" s="899"/>
      <c r="J252" s="899"/>
      <c r="K252" s="899"/>
      <c r="L252" s="899"/>
      <c r="M252" s="899"/>
      <c r="N252" s="899"/>
      <c r="O252" s="899"/>
      <c r="P252" s="899"/>
      <c r="Q252" s="899"/>
      <c r="R252" s="899"/>
      <c r="S252" s="899"/>
      <c r="T252" s="899"/>
      <c r="U252" s="883"/>
    </row>
    <row r="253" spans="1:21" ht="31.5">
      <c r="A253" s="338"/>
      <c r="B253" s="1377"/>
      <c r="C253" s="1396"/>
      <c r="D253" s="1396"/>
      <c r="E253" s="1396"/>
      <c r="F253" s="739" t="s">
        <v>717</v>
      </c>
      <c r="G253" s="740">
        <v>0.27</v>
      </c>
      <c r="H253" s="824"/>
      <c r="I253" s="899"/>
      <c r="J253" s="899"/>
      <c r="K253" s="899"/>
      <c r="L253" s="899"/>
      <c r="M253" s="899"/>
      <c r="N253" s="899"/>
      <c r="O253" s="899"/>
      <c r="P253" s="899"/>
      <c r="Q253" s="899"/>
      <c r="R253" s="899"/>
      <c r="S253" s="899"/>
      <c r="T253" s="899"/>
      <c r="U253" s="883"/>
    </row>
    <row r="254" spans="1:21" ht="15.75">
      <c r="A254" s="338"/>
      <c r="B254" s="1377"/>
      <c r="C254" s="1396"/>
      <c r="D254" s="1396"/>
      <c r="E254" s="1396"/>
      <c r="F254" s="739" t="s">
        <v>571</v>
      </c>
      <c r="G254" s="740">
        <v>0.23</v>
      </c>
      <c r="H254" s="740">
        <v>0.34</v>
      </c>
      <c r="I254" s="899"/>
      <c r="J254" s="899"/>
      <c r="K254" s="899"/>
      <c r="L254" s="899"/>
      <c r="M254" s="899"/>
      <c r="N254" s="899"/>
      <c r="O254" s="899"/>
      <c r="P254" s="899"/>
      <c r="Q254" s="899"/>
      <c r="R254" s="899"/>
      <c r="S254" s="899"/>
      <c r="T254" s="899"/>
      <c r="U254" s="883"/>
    </row>
    <row r="255" spans="1:21" ht="31.5">
      <c r="A255" s="338"/>
      <c r="B255" s="1377"/>
      <c r="C255" s="1396"/>
      <c r="D255" s="1396"/>
      <c r="E255" s="1396"/>
      <c r="F255" s="739" t="s">
        <v>718</v>
      </c>
      <c r="G255" s="740">
        <v>0.27</v>
      </c>
      <c r="H255" s="824"/>
      <c r="I255" s="899"/>
      <c r="J255" s="899"/>
      <c r="K255" s="899"/>
      <c r="L255" s="899"/>
      <c r="M255" s="899"/>
      <c r="N255" s="899"/>
      <c r="O255" s="899"/>
      <c r="P255" s="899"/>
      <c r="Q255" s="899"/>
      <c r="R255" s="899"/>
      <c r="S255" s="899"/>
      <c r="T255" s="899"/>
      <c r="U255" s="883"/>
    </row>
    <row r="256" spans="1:21" ht="15.75">
      <c r="A256" s="338"/>
      <c r="B256" s="1377"/>
      <c r="C256" s="1396"/>
      <c r="D256" s="1396"/>
      <c r="E256" s="1396"/>
      <c r="F256" s="739" t="s">
        <v>619</v>
      </c>
      <c r="G256" s="740">
        <v>0.11</v>
      </c>
      <c r="H256" s="740">
        <v>0.23</v>
      </c>
      <c r="I256" s="899"/>
      <c r="J256" s="899"/>
      <c r="K256" s="899"/>
      <c r="L256" s="899"/>
      <c r="M256" s="899"/>
      <c r="N256" s="899"/>
      <c r="O256" s="899"/>
      <c r="P256" s="899"/>
      <c r="Q256" s="899"/>
      <c r="R256" s="899"/>
      <c r="S256" s="899"/>
      <c r="T256" s="899"/>
      <c r="U256" s="883"/>
    </row>
    <row r="257" spans="1:21" ht="15.75">
      <c r="A257" s="338"/>
      <c r="B257" s="1377"/>
      <c r="C257" s="1396"/>
      <c r="D257" s="1396"/>
      <c r="E257" s="1396"/>
      <c r="F257" s="739" t="s">
        <v>572</v>
      </c>
      <c r="G257" s="740">
        <v>0.19</v>
      </c>
      <c r="H257" s="740">
        <v>0.34</v>
      </c>
      <c r="I257" s="899"/>
      <c r="J257" s="899"/>
      <c r="K257" s="899"/>
      <c r="L257" s="899"/>
      <c r="M257" s="899"/>
      <c r="N257" s="899"/>
      <c r="O257" s="899"/>
      <c r="P257" s="899"/>
      <c r="Q257" s="899"/>
      <c r="R257" s="899"/>
      <c r="S257" s="899"/>
      <c r="T257" s="899"/>
      <c r="U257" s="883"/>
    </row>
    <row r="258" spans="1:21" ht="15.75">
      <c r="A258" s="338"/>
      <c r="B258" s="1377"/>
      <c r="C258" s="1396"/>
      <c r="D258" s="1396"/>
      <c r="E258" s="1396"/>
      <c r="F258" s="739" t="s">
        <v>719</v>
      </c>
      <c r="G258" s="740">
        <v>0.11</v>
      </c>
      <c r="H258" s="740">
        <v>0.27</v>
      </c>
      <c r="I258" s="899"/>
      <c r="J258" s="899"/>
      <c r="K258" s="899"/>
      <c r="L258" s="899"/>
      <c r="M258" s="899"/>
      <c r="N258" s="899"/>
      <c r="O258" s="899"/>
      <c r="P258" s="899"/>
      <c r="Q258" s="899"/>
      <c r="R258" s="899"/>
      <c r="S258" s="899"/>
      <c r="T258" s="899"/>
      <c r="U258" s="883"/>
    </row>
    <row r="259" spans="1:21" ht="15.75">
      <c r="A259" s="338"/>
      <c r="B259" s="1377"/>
      <c r="C259" s="1396"/>
      <c r="D259" s="1397"/>
      <c r="E259" s="1397"/>
      <c r="F259" s="739" t="s">
        <v>720</v>
      </c>
      <c r="G259" s="740">
        <v>0.11</v>
      </c>
      <c r="H259" s="740">
        <v>0.27</v>
      </c>
      <c r="I259" s="899"/>
      <c r="J259" s="899"/>
      <c r="K259" s="899"/>
      <c r="L259" s="899"/>
      <c r="M259" s="899"/>
      <c r="N259" s="899"/>
      <c r="O259" s="899"/>
      <c r="P259" s="899"/>
      <c r="Q259" s="899"/>
      <c r="R259" s="899"/>
      <c r="S259" s="899"/>
      <c r="T259" s="899"/>
      <c r="U259" s="883"/>
    </row>
    <row r="260" spans="1:21" ht="15.75">
      <c r="A260" s="338"/>
      <c r="B260" s="1377"/>
      <c r="C260" s="1396"/>
      <c r="D260" s="1395" t="s">
        <v>620</v>
      </c>
      <c r="E260" s="1398" t="s">
        <v>621</v>
      </c>
      <c r="F260" s="739" t="s">
        <v>618</v>
      </c>
      <c r="G260" s="740">
        <v>0.23</v>
      </c>
      <c r="H260" s="740">
        <v>0.34</v>
      </c>
      <c r="I260" s="899"/>
      <c r="J260" s="899"/>
      <c r="K260" s="899"/>
      <c r="L260" s="899"/>
      <c r="M260" s="899"/>
      <c r="N260" s="899"/>
      <c r="O260" s="899"/>
      <c r="P260" s="899"/>
      <c r="Q260" s="899"/>
      <c r="R260" s="899"/>
      <c r="S260" s="899"/>
      <c r="T260" s="899"/>
      <c r="U260" s="883"/>
    </row>
    <row r="261" spans="1:21" ht="15.75">
      <c r="A261" s="338"/>
      <c r="B261" s="1377"/>
      <c r="C261" s="1396"/>
      <c r="D261" s="1396"/>
      <c r="E261" s="1406"/>
      <c r="F261" s="739" t="s">
        <v>570</v>
      </c>
      <c r="G261" s="740">
        <v>0.23</v>
      </c>
      <c r="H261" s="740">
        <v>0.34</v>
      </c>
      <c r="I261" s="899"/>
      <c r="J261" s="899"/>
      <c r="K261" s="899"/>
      <c r="L261" s="899"/>
      <c r="M261" s="899"/>
      <c r="N261" s="899"/>
      <c r="O261" s="899"/>
      <c r="P261" s="899"/>
      <c r="Q261" s="899"/>
      <c r="R261" s="899"/>
      <c r="S261" s="899"/>
      <c r="T261" s="899"/>
      <c r="U261" s="883"/>
    </row>
    <row r="262" spans="1:21" ht="15.75">
      <c r="A262" s="338"/>
      <c r="B262" s="1377"/>
      <c r="C262" s="1396"/>
      <c r="D262" s="1396"/>
      <c r="E262" s="1406"/>
      <c r="F262" s="739" t="s">
        <v>571</v>
      </c>
      <c r="G262" s="740">
        <v>0.23</v>
      </c>
      <c r="H262" s="740">
        <v>0.34</v>
      </c>
      <c r="I262" s="899"/>
      <c r="J262" s="899"/>
      <c r="K262" s="899"/>
      <c r="L262" s="899"/>
      <c r="M262" s="899"/>
      <c r="N262" s="899"/>
      <c r="O262" s="899"/>
      <c r="P262" s="899"/>
      <c r="Q262" s="899"/>
      <c r="R262" s="899"/>
      <c r="S262" s="899"/>
      <c r="T262" s="899"/>
      <c r="U262" s="883"/>
    </row>
    <row r="263" spans="1:21" ht="15.75">
      <c r="A263" s="338"/>
      <c r="B263" s="1377"/>
      <c r="C263" s="1396"/>
      <c r="D263" s="1396"/>
      <c r="E263" s="1406"/>
      <c r="F263" s="739" t="s">
        <v>619</v>
      </c>
      <c r="G263" s="740">
        <v>0.11</v>
      </c>
      <c r="H263" s="740">
        <v>0.23</v>
      </c>
      <c r="I263" s="899"/>
      <c r="J263" s="899"/>
      <c r="K263" s="899"/>
      <c r="L263" s="899"/>
      <c r="M263" s="899"/>
      <c r="N263" s="899"/>
      <c r="O263" s="899"/>
      <c r="P263" s="899"/>
      <c r="Q263" s="899"/>
      <c r="R263" s="899"/>
      <c r="S263" s="899"/>
      <c r="T263" s="899"/>
      <c r="U263" s="883"/>
    </row>
    <row r="264" spans="1:21" ht="15.75">
      <c r="A264" s="338"/>
      <c r="B264" s="1377"/>
      <c r="C264" s="1396"/>
      <c r="D264" s="1396"/>
      <c r="E264" s="1406"/>
      <c r="F264" s="739" t="s">
        <v>572</v>
      </c>
      <c r="G264" s="740">
        <v>0.23</v>
      </c>
      <c r="H264" s="740">
        <v>0.34</v>
      </c>
      <c r="I264" s="899"/>
      <c r="J264" s="899"/>
      <c r="K264" s="899"/>
      <c r="L264" s="899"/>
      <c r="M264" s="899"/>
      <c r="N264" s="899"/>
      <c r="O264" s="899"/>
      <c r="P264" s="899"/>
      <c r="Q264" s="899"/>
      <c r="R264" s="899"/>
      <c r="S264" s="899"/>
      <c r="T264" s="899"/>
      <c r="U264" s="883"/>
    </row>
    <row r="265" spans="1:21" ht="15.75">
      <c r="A265" s="338"/>
      <c r="B265" s="1377"/>
      <c r="C265" s="1396"/>
      <c r="D265" s="1396"/>
      <c r="E265" s="1406"/>
      <c r="F265" s="739" t="s">
        <v>719</v>
      </c>
      <c r="G265" s="740">
        <v>0.15</v>
      </c>
      <c r="H265" s="740">
        <v>0.27</v>
      </c>
      <c r="I265" s="899"/>
      <c r="J265" s="899"/>
      <c r="K265" s="899"/>
      <c r="L265" s="899"/>
      <c r="M265" s="899"/>
      <c r="N265" s="899"/>
      <c r="O265" s="899"/>
      <c r="P265" s="899"/>
      <c r="Q265" s="899"/>
      <c r="R265" s="899"/>
      <c r="S265" s="899"/>
      <c r="T265" s="899"/>
      <c r="U265" s="883"/>
    </row>
    <row r="266" spans="1:21" ht="15.75">
      <c r="A266" s="338"/>
      <c r="B266" s="1378"/>
      <c r="C266" s="1397"/>
      <c r="D266" s="1397"/>
      <c r="E266" s="1399"/>
      <c r="F266" s="739" t="s">
        <v>720</v>
      </c>
      <c r="G266" s="740">
        <v>0.15</v>
      </c>
      <c r="H266" s="740">
        <v>0.27</v>
      </c>
      <c r="I266" s="899"/>
      <c r="J266" s="899"/>
      <c r="K266" s="899"/>
      <c r="L266" s="899"/>
      <c r="M266" s="899"/>
      <c r="N266" s="899"/>
      <c r="O266" s="899"/>
      <c r="P266" s="899"/>
      <c r="Q266" s="899"/>
      <c r="R266" s="899"/>
      <c r="S266" s="899"/>
      <c r="T266" s="899"/>
      <c r="U266" s="883"/>
    </row>
    <row r="267" spans="1:21" ht="15.75">
      <c r="A267" s="338"/>
      <c r="B267" s="1376" t="s">
        <v>622</v>
      </c>
      <c r="C267" s="1395" t="s">
        <v>623</v>
      </c>
      <c r="D267" s="1395" t="s">
        <v>624</v>
      </c>
      <c r="E267" s="1395" t="s">
        <v>625</v>
      </c>
      <c r="F267" s="739" t="s">
        <v>618</v>
      </c>
      <c r="G267" s="740">
        <v>0.27</v>
      </c>
      <c r="H267" s="740">
        <v>0.42</v>
      </c>
      <c r="I267" s="899"/>
      <c r="J267" s="899"/>
      <c r="K267" s="899"/>
      <c r="L267" s="899"/>
      <c r="M267" s="899"/>
      <c r="N267" s="899"/>
      <c r="O267" s="899"/>
      <c r="P267" s="899"/>
      <c r="Q267" s="899"/>
      <c r="R267" s="899"/>
      <c r="S267" s="899"/>
      <c r="T267" s="899"/>
      <c r="U267" s="883"/>
    </row>
    <row r="268" spans="1:21" ht="15.75">
      <c r="A268" s="338"/>
      <c r="B268" s="1377"/>
      <c r="C268" s="1396"/>
      <c r="D268" s="1396"/>
      <c r="E268" s="1396"/>
      <c r="F268" s="739" t="s">
        <v>574</v>
      </c>
      <c r="G268" s="740">
        <v>0.42</v>
      </c>
      <c r="H268" s="740">
        <v>0.53</v>
      </c>
      <c r="I268" s="899"/>
      <c r="J268" s="899"/>
      <c r="K268" s="899"/>
      <c r="L268" s="899"/>
      <c r="M268" s="899"/>
      <c r="N268" s="899"/>
      <c r="O268" s="899"/>
      <c r="P268" s="899"/>
      <c r="Q268" s="899"/>
      <c r="R268" s="899"/>
      <c r="S268" s="899"/>
      <c r="T268" s="899"/>
      <c r="U268" s="883"/>
    </row>
    <row r="269" spans="1:21" ht="15.75">
      <c r="A269" s="338"/>
      <c r="B269" s="1377"/>
      <c r="C269" s="1396"/>
      <c r="D269" s="1396"/>
      <c r="E269" s="1396"/>
      <c r="F269" s="739" t="s">
        <v>619</v>
      </c>
      <c r="G269" s="740">
        <v>0.15</v>
      </c>
      <c r="H269" s="740">
        <v>0.27</v>
      </c>
      <c r="I269" s="899"/>
      <c r="J269" s="899"/>
      <c r="K269" s="899"/>
      <c r="L269" s="899"/>
      <c r="M269" s="899"/>
      <c r="N269" s="899"/>
      <c r="O269" s="899"/>
      <c r="P269" s="899"/>
      <c r="Q269" s="899"/>
      <c r="R269" s="899"/>
      <c r="S269" s="899"/>
      <c r="T269" s="899"/>
      <c r="U269" s="883"/>
    </row>
    <row r="270" spans="1:21" ht="15.75">
      <c r="A270" s="338"/>
      <c r="B270" s="1377"/>
      <c r="C270" s="1396"/>
      <c r="D270" s="1396"/>
      <c r="E270" s="1396"/>
      <c r="F270" s="739" t="s">
        <v>626</v>
      </c>
      <c r="G270" s="740">
        <v>0.92</v>
      </c>
      <c r="H270" s="740">
        <v>1.03</v>
      </c>
      <c r="I270" s="899"/>
      <c r="J270" s="899"/>
      <c r="K270" s="899"/>
      <c r="L270" s="899"/>
      <c r="M270" s="899"/>
      <c r="N270" s="899"/>
      <c r="O270" s="899"/>
      <c r="P270" s="899"/>
      <c r="Q270" s="899"/>
      <c r="R270" s="899"/>
      <c r="S270" s="899"/>
      <c r="T270" s="899"/>
      <c r="U270" s="883"/>
    </row>
    <row r="271" spans="1:21" ht="15.75">
      <c r="A271" s="338"/>
      <c r="B271" s="1377"/>
      <c r="C271" s="1396"/>
      <c r="D271" s="1396"/>
      <c r="E271" s="1396"/>
      <c r="F271" s="739" t="s">
        <v>572</v>
      </c>
      <c r="G271" s="740">
        <v>0.27</v>
      </c>
      <c r="H271" s="740">
        <v>0.42</v>
      </c>
      <c r="I271" s="899"/>
      <c r="J271" s="899"/>
      <c r="K271" s="899"/>
      <c r="L271" s="899"/>
      <c r="M271" s="899"/>
      <c r="N271" s="899"/>
      <c r="O271" s="899"/>
      <c r="P271" s="899"/>
      <c r="Q271" s="899"/>
      <c r="R271" s="899"/>
      <c r="S271" s="899"/>
      <c r="T271" s="899"/>
      <c r="U271" s="883"/>
    </row>
    <row r="272" spans="1:21" ht="15.75">
      <c r="A272" s="338"/>
      <c r="B272" s="1377"/>
      <c r="C272" s="1396"/>
      <c r="D272" s="1397"/>
      <c r="E272" s="1397"/>
      <c r="F272" s="739" t="s">
        <v>721</v>
      </c>
      <c r="G272" s="740">
        <v>0.15</v>
      </c>
      <c r="H272" s="740">
        <v>0.31</v>
      </c>
      <c r="I272" s="899"/>
      <c r="J272" s="899"/>
      <c r="K272" s="899"/>
      <c r="L272" s="899"/>
      <c r="M272" s="899"/>
      <c r="N272" s="899"/>
      <c r="O272" s="899"/>
      <c r="P272" s="899"/>
      <c r="Q272" s="899"/>
      <c r="R272" s="899"/>
      <c r="S272" s="899"/>
      <c r="T272" s="899"/>
      <c r="U272" s="883"/>
    </row>
    <row r="273" spans="1:21" ht="15.75">
      <c r="A273" s="338"/>
      <c r="B273" s="1377"/>
      <c r="C273" s="1396"/>
      <c r="D273" s="1395" t="s">
        <v>627</v>
      </c>
      <c r="E273" s="1398" t="s">
        <v>628</v>
      </c>
      <c r="F273" s="739" t="s">
        <v>618</v>
      </c>
      <c r="G273" s="740">
        <v>0.27</v>
      </c>
      <c r="H273" s="740">
        <v>0.42</v>
      </c>
      <c r="I273" s="899"/>
      <c r="J273" s="899"/>
      <c r="K273" s="899"/>
      <c r="L273" s="899"/>
      <c r="M273" s="899"/>
      <c r="N273" s="899"/>
      <c r="O273" s="899"/>
      <c r="P273" s="899"/>
      <c r="Q273" s="899"/>
      <c r="R273" s="899"/>
      <c r="S273" s="899"/>
      <c r="T273" s="899"/>
      <c r="U273" s="883"/>
    </row>
    <row r="274" spans="1:21" ht="15.75">
      <c r="A274" s="338"/>
      <c r="B274" s="1377"/>
      <c r="C274" s="1396"/>
      <c r="D274" s="1396"/>
      <c r="E274" s="1406"/>
      <c r="F274" s="739" t="s">
        <v>574</v>
      </c>
      <c r="G274" s="740">
        <v>0.42</v>
      </c>
      <c r="H274" s="740">
        <v>0.53</v>
      </c>
      <c r="I274" s="899"/>
      <c r="J274" s="899"/>
      <c r="K274" s="899"/>
      <c r="L274" s="899"/>
      <c r="M274" s="899"/>
      <c r="N274" s="899"/>
      <c r="O274" s="899"/>
      <c r="P274" s="899"/>
      <c r="Q274" s="899"/>
      <c r="R274" s="899"/>
      <c r="S274" s="899"/>
      <c r="T274" s="899"/>
      <c r="U274" s="883"/>
    </row>
    <row r="275" spans="1:21" ht="15.75">
      <c r="A275" s="338"/>
      <c r="B275" s="1377"/>
      <c r="C275" s="1396"/>
      <c r="D275" s="1396"/>
      <c r="E275" s="1406"/>
      <c r="F275" s="739" t="s">
        <v>722</v>
      </c>
      <c r="G275" s="740">
        <v>0.15</v>
      </c>
      <c r="H275" s="740">
        <v>0.27</v>
      </c>
      <c r="I275" s="899"/>
      <c r="J275" s="899"/>
      <c r="K275" s="899"/>
      <c r="L275" s="899"/>
      <c r="M275" s="899"/>
      <c r="N275" s="899"/>
      <c r="O275" s="899"/>
      <c r="P275" s="899"/>
      <c r="Q275" s="899"/>
      <c r="R275" s="899"/>
      <c r="S275" s="899"/>
      <c r="T275" s="899"/>
    </row>
    <row r="276" spans="1:21" ht="15.75">
      <c r="A276" s="338"/>
      <c r="B276" s="1377"/>
      <c r="C276" s="1396"/>
      <c r="D276" s="1396"/>
      <c r="E276" s="1406"/>
      <c r="F276" s="739" t="s">
        <v>626</v>
      </c>
      <c r="G276" s="740">
        <v>0.96</v>
      </c>
      <c r="H276" s="740">
        <v>1.07</v>
      </c>
      <c r="I276" s="899"/>
      <c r="J276" s="899"/>
      <c r="K276" s="899"/>
      <c r="L276" s="899"/>
      <c r="M276" s="899"/>
      <c r="N276" s="899"/>
      <c r="O276" s="899"/>
      <c r="P276" s="899"/>
      <c r="Q276" s="899"/>
      <c r="R276" s="899"/>
      <c r="S276" s="899"/>
      <c r="T276" s="899"/>
    </row>
    <row r="277" spans="1:21" ht="15.75">
      <c r="A277" s="338"/>
      <c r="B277" s="1377"/>
      <c r="C277" s="1397"/>
      <c r="D277" s="1397"/>
      <c r="E277" s="1399"/>
      <c r="F277" s="739" t="s">
        <v>721</v>
      </c>
      <c r="G277" s="740">
        <v>0.19</v>
      </c>
      <c r="H277" s="740">
        <v>0.31</v>
      </c>
      <c r="I277" s="899"/>
      <c r="J277" s="899"/>
      <c r="K277" s="899"/>
      <c r="L277" s="899"/>
      <c r="M277" s="899"/>
      <c r="N277" s="899"/>
      <c r="O277" s="899"/>
      <c r="P277" s="899"/>
      <c r="Q277" s="899"/>
      <c r="R277" s="899"/>
      <c r="S277" s="899"/>
      <c r="T277" s="899"/>
    </row>
    <row r="278" spans="1:21" ht="31.5">
      <c r="A278" s="338"/>
      <c r="B278" s="1377"/>
      <c r="C278" s="739" t="s">
        <v>629</v>
      </c>
      <c r="D278" s="739" t="s">
        <v>630</v>
      </c>
      <c r="E278" s="958" t="s">
        <v>631</v>
      </c>
      <c r="F278" s="739" t="s">
        <v>632</v>
      </c>
      <c r="G278" s="740">
        <v>1.22</v>
      </c>
      <c r="H278" s="740">
        <v>1.41</v>
      </c>
      <c r="I278" s="899"/>
      <c r="J278" s="899"/>
      <c r="K278" s="899"/>
      <c r="L278" s="899"/>
      <c r="M278" s="899"/>
      <c r="N278" s="899"/>
      <c r="O278" s="899"/>
      <c r="P278" s="899"/>
      <c r="Q278" s="899"/>
      <c r="R278" s="899"/>
      <c r="S278" s="899"/>
      <c r="T278" s="899"/>
    </row>
    <row r="279" spans="1:21" ht="15.75">
      <c r="A279" s="338"/>
      <c r="B279" s="1377"/>
      <c r="C279" s="1395" t="s">
        <v>633</v>
      </c>
      <c r="D279" s="739" t="s">
        <v>634</v>
      </c>
      <c r="E279" s="958" t="s">
        <v>635</v>
      </c>
      <c r="F279" s="739" t="s">
        <v>626</v>
      </c>
      <c r="G279" s="740">
        <v>1.22</v>
      </c>
      <c r="H279" s="740">
        <v>1.64</v>
      </c>
      <c r="I279" s="899"/>
      <c r="J279" s="899"/>
      <c r="K279" s="899"/>
      <c r="L279" s="899"/>
      <c r="M279" s="899"/>
      <c r="N279" s="899"/>
      <c r="O279" s="899"/>
      <c r="P279" s="899"/>
      <c r="Q279" s="899"/>
      <c r="R279" s="899"/>
      <c r="S279" s="899"/>
      <c r="T279" s="899"/>
    </row>
    <row r="280" spans="1:21" ht="15.75">
      <c r="A280" s="338"/>
      <c r="B280" s="1377"/>
      <c r="C280" s="1396"/>
      <c r="D280" s="739" t="s">
        <v>636</v>
      </c>
      <c r="E280" s="958" t="s">
        <v>637</v>
      </c>
      <c r="F280" s="739" t="s">
        <v>626</v>
      </c>
      <c r="G280" s="824"/>
      <c r="H280" s="740">
        <v>2.2200000000000002</v>
      </c>
      <c r="I280" s="899"/>
      <c r="J280" s="899"/>
      <c r="K280" s="899"/>
      <c r="L280" s="899"/>
      <c r="M280" s="899"/>
      <c r="N280" s="899"/>
      <c r="O280" s="899"/>
      <c r="P280" s="899"/>
      <c r="Q280" s="899"/>
      <c r="R280" s="899"/>
      <c r="S280" s="899"/>
      <c r="T280" s="899"/>
    </row>
    <row r="281" spans="1:21" ht="15.75">
      <c r="A281" s="338"/>
      <c r="B281" s="1377"/>
      <c r="C281" s="1396"/>
      <c r="D281" s="739" t="s">
        <v>638</v>
      </c>
      <c r="E281" s="958" t="s">
        <v>639</v>
      </c>
      <c r="F281" s="739" t="s">
        <v>626</v>
      </c>
      <c r="G281" s="824"/>
      <c r="H281" s="740">
        <v>2.94</v>
      </c>
      <c r="I281" s="899"/>
      <c r="J281" s="899"/>
      <c r="K281" s="899"/>
      <c r="L281" s="899"/>
      <c r="M281" s="899"/>
      <c r="N281" s="899"/>
      <c r="O281" s="899"/>
      <c r="P281" s="899"/>
      <c r="Q281" s="899"/>
      <c r="R281" s="899"/>
      <c r="S281" s="899"/>
      <c r="T281" s="899"/>
    </row>
    <row r="282" spans="1:21" ht="15.75">
      <c r="A282" s="338"/>
      <c r="B282" s="1378"/>
      <c r="C282" s="1397"/>
      <c r="D282" s="739" t="s">
        <v>640</v>
      </c>
      <c r="E282" s="958" t="s">
        <v>641</v>
      </c>
      <c r="F282" s="739" t="s">
        <v>626</v>
      </c>
      <c r="G282" s="824"/>
      <c r="H282" s="740">
        <v>3.48</v>
      </c>
      <c r="I282" s="899"/>
      <c r="J282" s="899"/>
      <c r="K282" s="899"/>
      <c r="L282" s="899"/>
      <c r="M282" s="899"/>
      <c r="N282" s="899"/>
      <c r="O282" s="899"/>
      <c r="P282" s="899"/>
      <c r="Q282" s="899"/>
      <c r="R282" s="899"/>
      <c r="S282" s="899"/>
      <c r="T282" s="899"/>
    </row>
    <row r="283" spans="1:21" ht="15.75">
      <c r="A283" s="338"/>
      <c r="B283" s="880" t="s">
        <v>464</v>
      </c>
      <c r="C283" s="956"/>
      <c r="D283" s="956"/>
      <c r="E283" s="956"/>
      <c r="F283" s="882"/>
      <c r="G283" s="882"/>
      <c r="H283" s="882"/>
      <c r="I283" s="882"/>
      <c r="J283" s="882"/>
      <c r="K283" s="882"/>
      <c r="L283" s="882"/>
      <c r="M283" s="899"/>
      <c r="N283" s="899"/>
      <c r="O283" s="899"/>
      <c r="P283" s="899"/>
      <c r="Q283" s="899"/>
      <c r="R283" s="899"/>
      <c r="S283" s="899"/>
      <c r="T283" s="899"/>
    </row>
    <row r="284" spans="1:21">
      <c r="A284" s="338"/>
      <c r="B284" s="899" t="s">
        <v>244</v>
      </c>
      <c r="C284" s="899"/>
      <c r="D284" s="899"/>
      <c r="E284" s="899"/>
      <c r="F284" s="899"/>
      <c r="G284" s="899"/>
      <c r="H284" s="899"/>
      <c r="I284" s="899"/>
      <c r="J284" s="899"/>
      <c r="K284" s="882"/>
      <c r="L284" s="882"/>
      <c r="M284" s="899"/>
      <c r="N284" s="899"/>
      <c r="O284" s="899"/>
      <c r="P284" s="899"/>
      <c r="Q284" s="899"/>
      <c r="R284" s="899"/>
      <c r="S284" s="899"/>
      <c r="T284" s="899"/>
    </row>
    <row r="285" spans="1:21">
      <c r="A285" s="338"/>
      <c r="B285" s="882" t="s">
        <v>245</v>
      </c>
      <c r="C285" s="882"/>
      <c r="D285" s="882"/>
      <c r="E285" s="882"/>
      <c r="F285" s="882"/>
      <c r="G285" s="882"/>
      <c r="H285" s="882"/>
      <c r="I285" s="882"/>
      <c r="J285" s="882"/>
      <c r="K285" s="882"/>
      <c r="L285" s="882"/>
      <c r="M285" s="899"/>
      <c r="N285" s="899"/>
      <c r="O285" s="899"/>
      <c r="P285" s="899"/>
      <c r="Q285" s="899"/>
      <c r="R285" s="899"/>
      <c r="S285" s="899"/>
      <c r="T285" s="899"/>
    </row>
    <row r="286" spans="1:21">
      <c r="B286" s="882" t="s">
        <v>465</v>
      </c>
      <c r="C286" s="882"/>
      <c r="D286" s="882"/>
      <c r="E286" s="882"/>
      <c r="F286" s="882"/>
      <c r="G286" s="882"/>
      <c r="H286" s="882"/>
      <c r="I286" s="882"/>
      <c r="J286" s="882"/>
      <c r="K286" s="882"/>
      <c r="L286" s="882"/>
      <c r="M286" s="899"/>
      <c r="N286" s="899"/>
      <c r="O286" s="899"/>
      <c r="P286" s="899"/>
      <c r="Q286" s="899"/>
      <c r="R286" s="899"/>
      <c r="S286" s="899"/>
      <c r="T286" s="899"/>
    </row>
    <row r="287" spans="1:21">
      <c r="B287" s="882"/>
      <c r="C287" s="882"/>
      <c r="D287" s="882"/>
      <c r="E287" s="882"/>
      <c r="F287" s="882"/>
      <c r="G287" s="882"/>
      <c r="H287" s="882"/>
      <c r="I287" s="882"/>
      <c r="J287" s="882"/>
      <c r="K287" s="882"/>
      <c r="L287" s="882"/>
      <c r="M287" s="899"/>
      <c r="N287" s="899"/>
      <c r="O287" s="899"/>
      <c r="P287" s="899"/>
      <c r="Q287" s="899"/>
      <c r="R287" s="899"/>
      <c r="S287" s="899"/>
      <c r="T287" s="899"/>
    </row>
    <row r="288" spans="1:21" ht="15.75">
      <c r="A288" s="338"/>
      <c r="B288" s="61" t="s">
        <v>406</v>
      </c>
      <c r="C288" s="899"/>
      <c r="D288" s="882"/>
      <c r="E288" s="882"/>
      <c r="F288" s="882"/>
      <c r="G288" s="882"/>
      <c r="H288" s="882"/>
      <c r="I288" s="882"/>
      <c r="J288" s="882"/>
      <c r="K288" s="882"/>
      <c r="L288" s="882"/>
      <c r="M288" s="899"/>
      <c r="N288" s="899"/>
      <c r="O288" s="899"/>
      <c r="P288" s="899"/>
      <c r="Q288" s="899"/>
      <c r="R288" s="899"/>
      <c r="S288" s="899"/>
      <c r="T288" s="899"/>
    </row>
    <row r="289" spans="1:20">
      <c r="A289" s="338"/>
      <c r="B289" s="882"/>
      <c r="C289" s="882"/>
      <c r="D289" s="882"/>
      <c r="E289" s="882"/>
      <c r="F289" s="882"/>
      <c r="G289" s="882"/>
      <c r="H289" s="882"/>
      <c r="I289" s="882"/>
      <c r="J289" s="882"/>
      <c r="K289" s="882"/>
      <c r="L289" s="882"/>
      <c r="M289" s="899"/>
      <c r="N289" s="899"/>
      <c r="O289" s="899"/>
      <c r="P289" s="899"/>
      <c r="Q289" s="899"/>
      <c r="R289" s="899"/>
      <c r="S289" s="899"/>
      <c r="T289" s="899"/>
    </row>
    <row r="290" spans="1:20" ht="15.75">
      <c r="A290" s="338"/>
      <c r="B290" s="1384" t="s">
        <v>604</v>
      </c>
      <c r="C290" s="1402" t="s">
        <v>605</v>
      </c>
      <c r="D290" s="1402" t="s">
        <v>4</v>
      </c>
      <c r="E290" s="737" t="s">
        <v>7</v>
      </c>
      <c r="F290" s="737" t="s">
        <v>48</v>
      </c>
      <c r="G290" s="1402" t="s">
        <v>263</v>
      </c>
      <c r="H290" s="882"/>
      <c r="I290" s="882"/>
      <c r="J290" s="956"/>
      <c r="K290" s="882"/>
      <c r="L290" s="882"/>
      <c r="M290" s="899"/>
      <c r="N290" s="899"/>
      <c r="O290" s="899"/>
      <c r="P290" s="899"/>
      <c r="Q290" s="899"/>
      <c r="R290" s="899"/>
      <c r="S290" s="899"/>
      <c r="T290" s="899"/>
    </row>
    <row r="291" spans="1:20" ht="15.75">
      <c r="A291" s="338"/>
      <c r="B291" s="1385"/>
      <c r="C291" s="1403"/>
      <c r="D291" s="1403"/>
      <c r="E291" s="957" t="s">
        <v>85</v>
      </c>
      <c r="F291" s="738" t="s">
        <v>271</v>
      </c>
      <c r="G291" s="1403"/>
      <c r="H291" s="882"/>
      <c r="I291" s="882"/>
      <c r="J291" s="956"/>
      <c r="K291" s="882"/>
      <c r="L291" s="882"/>
      <c r="M291" s="899"/>
      <c r="N291" s="899"/>
      <c r="O291" s="899"/>
      <c r="P291" s="899"/>
      <c r="Q291" s="899"/>
      <c r="R291" s="899"/>
      <c r="S291" s="899"/>
      <c r="T291" s="899"/>
    </row>
    <row r="292" spans="1:20" ht="15.75">
      <c r="A292" s="338"/>
      <c r="B292" s="1376" t="s">
        <v>614</v>
      </c>
      <c r="C292" s="1395" t="s">
        <v>615</v>
      </c>
      <c r="D292" s="1395" t="s">
        <v>10</v>
      </c>
      <c r="E292" s="1395" t="s">
        <v>12</v>
      </c>
      <c r="F292" s="739" t="s">
        <v>86</v>
      </c>
      <c r="G292" s="740">
        <v>0.27</v>
      </c>
      <c r="H292" s="882"/>
      <c r="I292" s="882"/>
      <c r="J292" s="956"/>
      <c r="K292" s="882"/>
      <c r="L292" s="882"/>
      <c r="M292" s="899"/>
      <c r="N292" s="899"/>
      <c r="O292" s="899"/>
      <c r="P292" s="899"/>
      <c r="Q292" s="899"/>
      <c r="R292" s="899"/>
      <c r="S292" s="899"/>
      <c r="T292" s="899"/>
    </row>
    <row r="293" spans="1:20" ht="15.75">
      <c r="A293" s="338"/>
      <c r="B293" s="1377"/>
      <c r="C293" s="1396"/>
      <c r="D293" s="1396"/>
      <c r="E293" s="1396"/>
      <c r="F293" s="739" t="s">
        <v>87</v>
      </c>
      <c r="G293" s="740">
        <v>0.31</v>
      </c>
      <c r="H293" s="882"/>
      <c r="I293" s="882"/>
      <c r="J293" s="956"/>
      <c r="K293" s="882"/>
      <c r="L293" s="882"/>
      <c r="M293" s="899"/>
      <c r="N293" s="899"/>
      <c r="O293" s="899"/>
      <c r="P293" s="899"/>
      <c r="Q293" s="899"/>
      <c r="R293" s="899"/>
      <c r="S293" s="899"/>
      <c r="T293" s="899"/>
    </row>
    <row r="294" spans="1:20" ht="15.75">
      <c r="A294" s="338"/>
      <c r="B294" s="1377"/>
      <c r="C294" s="1396"/>
      <c r="D294" s="1396"/>
      <c r="E294" s="1396"/>
      <c r="F294" s="739" t="s">
        <v>423</v>
      </c>
      <c r="G294" s="740">
        <v>0.27</v>
      </c>
      <c r="H294" s="882"/>
      <c r="I294" s="882"/>
      <c r="J294" s="956"/>
      <c r="K294" s="882"/>
      <c r="L294" s="882"/>
      <c r="M294" s="899"/>
      <c r="N294" s="899"/>
      <c r="O294" s="899"/>
      <c r="P294" s="899"/>
      <c r="Q294" s="899"/>
      <c r="R294" s="899"/>
      <c r="S294" s="899"/>
      <c r="T294" s="899"/>
    </row>
    <row r="295" spans="1:20" ht="15.75">
      <c r="A295" s="338"/>
      <c r="B295" s="1377"/>
      <c r="C295" s="1396"/>
      <c r="D295" s="1396"/>
      <c r="E295" s="1396"/>
      <c r="F295" s="739" t="s">
        <v>425</v>
      </c>
      <c r="G295" s="740">
        <v>0.19</v>
      </c>
      <c r="H295" s="882"/>
      <c r="I295" s="882"/>
      <c r="J295" s="956"/>
      <c r="K295" s="882"/>
      <c r="L295" s="882"/>
      <c r="M295" s="899"/>
      <c r="N295" s="899"/>
      <c r="O295" s="899"/>
      <c r="P295" s="899"/>
      <c r="Q295" s="899"/>
      <c r="R295" s="899"/>
      <c r="S295" s="899"/>
      <c r="T295" s="899"/>
    </row>
    <row r="296" spans="1:20" ht="15.75">
      <c r="A296" s="338"/>
      <c r="B296" s="1377"/>
      <c r="C296" s="1396"/>
      <c r="D296" s="1397"/>
      <c r="E296" s="1397"/>
      <c r="F296" s="739" t="s">
        <v>426</v>
      </c>
      <c r="G296" s="740">
        <v>0.19</v>
      </c>
      <c r="H296" s="882"/>
      <c r="I296" s="882"/>
      <c r="J296" s="956"/>
      <c r="K296" s="882"/>
      <c r="L296" s="882"/>
      <c r="M296" s="899"/>
      <c r="N296" s="899"/>
      <c r="O296" s="899"/>
      <c r="P296" s="899"/>
      <c r="Q296" s="899"/>
      <c r="R296" s="899"/>
      <c r="S296" s="899"/>
      <c r="T296" s="899"/>
    </row>
    <row r="297" spans="1:20" ht="15.75">
      <c r="A297" s="338"/>
      <c r="B297" s="1377"/>
      <c r="C297" s="1396"/>
      <c r="D297" s="1395" t="s">
        <v>13</v>
      </c>
      <c r="E297" s="1398" t="s">
        <v>14</v>
      </c>
      <c r="F297" s="739" t="s">
        <v>86</v>
      </c>
      <c r="G297" s="740">
        <v>0.31</v>
      </c>
      <c r="H297" s="882"/>
      <c r="I297" s="882"/>
      <c r="J297" s="956"/>
      <c r="K297" s="956"/>
      <c r="L297" s="956"/>
      <c r="M297" s="899"/>
      <c r="N297" s="899"/>
      <c r="O297" s="899"/>
      <c r="P297" s="899"/>
      <c r="Q297" s="899"/>
      <c r="R297" s="899"/>
      <c r="S297" s="899"/>
      <c r="T297" s="899"/>
    </row>
    <row r="298" spans="1:20" ht="15.75">
      <c r="A298" s="338"/>
      <c r="B298" s="1377"/>
      <c r="C298" s="1396"/>
      <c r="D298" s="1396"/>
      <c r="E298" s="1406"/>
      <c r="F298" s="739" t="s">
        <v>87</v>
      </c>
      <c r="G298" s="740">
        <v>0.31</v>
      </c>
      <c r="H298" s="882"/>
      <c r="I298" s="882"/>
      <c r="J298" s="956"/>
      <c r="K298" s="956"/>
      <c r="L298" s="956"/>
      <c r="M298" s="899"/>
      <c r="N298" s="899"/>
      <c r="O298" s="899"/>
      <c r="P298" s="899"/>
      <c r="Q298" s="899"/>
      <c r="R298" s="899"/>
      <c r="S298" s="899"/>
      <c r="T298" s="899"/>
    </row>
    <row r="299" spans="1:20" ht="15.75">
      <c r="A299" s="338"/>
      <c r="B299" s="1377"/>
      <c r="C299" s="1396"/>
      <c r="D299" s="1396"/>
      <c r="E299" s="1406"/>
      <c r="F299" s="739" t="s">
        <v>423</v>
      </c>
      <c r="G299" s="740">
        <v>0.27</v>
      </c>
      <c r="H299" s="882"/>
      <c r="I299" s="882"/>
      <c r="J299" s="956"/>
      <c r="K299" s="956"/>
      <c r="L299" s="956"/>
      <c r="M299" s="899"/>
      <c r="N299" s="899"/>
      <c r="O299" s="899"/>
      <c r="P299" s="899"/>
      <c r="Q299" s="899"/>
      <c r="R299" s="899"/>
      <c r="S299" s="899"/>
      <c r="T299" s="899"/>
    </row>
    <row r="300" spans="1:20" ht="15.75">
      <c r="A300" s="338"/>
      <c r="B300" s="1377"/>
      <c r="C300" s="1396"/>
      <c r="D300" s="1396"/>
      <c r="E300" s="1406"/>
      <c r="F300" s="739" t="s">
        <v>425</v>
      </c>
      <c r="G300" s="740">
        <v>0.19</v>
      </c>
      <c r="H300" s="882"/>
      <c r="I300" s="882"/>
      <c r="J300" s="956"/>
      <c r="K300" s="956"/>
      <c r="L300" s="956"/>
      <c r="M300" s="899"/>
      <c r="N300" s="899"/>
      <c r="O300" s="899"/>
      <c r="P300" s="899"/>
      <c r="Q300" s="899"/>
      <c r="R300" s="899"/>
      <c r="S300" s="899"/>
      <c r="T300" s="899"/>
    </row>
    <row r="301" spans="1:20" ht="15.75">
      <c r="A301" s="338"/>
      <c r="B301" s="1378"/>
      <c r="C301" s="1397"/>
      <c r="D301" s="1397"/>
      <c r="E301" s="1399"/>
      <c r="F301" s="739" t="s">
        <v>426</v>
      </c>
      <c r="G301" s="740">
        <v>0.19</v>
      </c>
      <c r="H301" s="882"/>
      <c r="I301" s="882"/>
      <c r="J301" s="956"/>
      <c r="K301" s="956"/>
      <c r="L301" s="956"/>
      <c r="M301" s="899"/>
      <c r="N301" s="899"/>
      <c r="O301" s="899"/>
      <c r="P301" s="899"/>
      <c r="Q301" s="899"/>
      <c r="R301" s="899"/>
      <c r="S301" s="899"/>
      <c r="T301" s="899"/>
    </row>
    <row r="302" spans="1:20" ht="15.75">
      <c r="A302" s="338"/>
      <c r="B302" s="1376" t="s">
        <v>622</v>
      </c>
      <c r="C302" s="1395" t="s">
        <v>623</v>
      </c>
      <c r="D302" s="1395" t="s">
        <v>16</v>
      </c>
      <c r="E302" s="1395" t="s">
        <v>18</v>
      </c>
      <c r="F302" s="739" t="s">
        <v>59</v>
      </c>
      <c r="G302" s="740">
        <v>0.46</v>
      </c>
      <c r="H302" s="882"/>
      <c r="I302" s="882"/>
      <c r="J302" s="956"/>
      <c r="K302" s="956"/>
      <c r="L302" s="956"/>
      <c r="M302" s="899"/>
      <c r="N302" s="899"/>
      <c r="O302" s="899"/>
      <c r="P302" s="899"/>
      <c r="Q302" s="899"/>
      <c r="R302" s="899"/>
      <c r="S302" s="899"/>
      <c r="T302" s="899"/>
    </row>
    <row r="303" spans="1:20" ht="15.75">
      <c r="A303" s="338"/>
      <c r="B303" s="1377"/>
      <c r="C303" s="1396"/>
      <c r="D303" s="1396"/>
      <c r="E303" s="1396"/>
      <c r="F303" s="739" t="s">
        <v>423</v>
      </c>
      <c r="G303" s="740">
        <v>0.31</v>
      </c>
      <c r="H303" s="882"/>
      <c r="I303" s="882"/>
      <c r="J303" s="956"/>
      <c r="K303" s="956"/>
      <c r="L303" s="956"/>
      <c r="M303" s="899"/>
      <c r="N303" s="899"/>
      <c r="O303" s="899"/>
      <c r="P303" s="899"/>
      <c r="Q303" s="899"/>
      <c r="R303" s="899"/>
      <c r="S303" s="899"/>
      <c r="T303" s="899"/>
    </row>
    <row r="304" spans="1:20" ht="15.75">
      <c r="A304" s="338"/>
      <c r="B304" s="1377"/>
      <c r="C304" s="1396"/>
      <c r="D304" s="1397"/>
      <c r="E304" s="1397"/>
      <c r="F304" s="739" t="s">
        <v>427</v>
      </c>
      <c r="G304" s="740">
        <v>0.19</v>
      </c>
      <c r="H304" s="882"/>
      <c r="I304" s="882"/>
      <c r="J304" s="956"/>
      <c r="K304" s="956"/>
      <c r="L304" s="956"/>
      <c r="M304" s="899"/>
      <c r="N304" s="899"/>
      <c r="O304" s="899"/>
      <c r="P304" s="899"/>
      <c r="Q304" s="899"/>
      <c r="R304" s="899"/>
      <c r="S304" s="899"/>
      <c r="T304" s="899"/>
    </row>
    <row r="305" spans="1:20" ht="15.75">
      <c r="A305" s="338"/>
      <c r="B305" s="1377"/>
      <c r="C305" s="1396"/>
      <c r="D305" s="1395" t="s">
        <v>20</v>
      </c>
      <c r="E305" s="1398" t="s">
        <v>21</v>
      </c>
      <c r="F305" s="739" t="s">
        <v>59</v>
      </c>
      <c r="G305" s="740">
        <v>0.53</v>
      </c>
      <c r="H305" s="882"/>
      <c r="I305" s="882"/>
      <c r="J305" s="956"/>
      <c r="K305" s="956"/>
      <c r="L305" s="956"/>
      <c r="M305" s="899"/>
      <c r="N305" s="899"/>
      <c r="O305" s="899"/>
      <c r="P305" s="899"/>
      <c r="Q305" s="899"/>
      <c r="R305" s="899"/>
      <c r="S305" s="899"/>
      <c r="T305" s="899"/>
    </row>
    <row r="306" spans="1:20" ht="15.75">
      <c r="A306" s="338"/>
      <c r="B306" s="1378"/>
      <c r="C306" s="1397"/>
      <c r="D306" s="1397"/>
      <c r="E306" s="1399"/>
      <c r="F306" s="739" t="s">
        <v>427</v>
      </c>
      <c r="G306" s="740">
        <v>0.27</v>
      </c>
      <c r="H306" s="882"/>
      <c r="I306" s="882"/>
      <c r="J306" s="956"/>
      <c r="K306" s="956"/>
      <c r="L306" s="956"/>
      <c r="M306" s="899"/>
      <c r="N306" s="899"/>
      <c r="O306" s="899"/>
      <c r="P306" s="899"/>
      <c r="Q306" s="899"/>
      <c r="R306" s="899"/>
      <c r="S306" s="899"/>
      <c r="T306" s="899"/>
    </row>
    <row r="307" spans="1:20" ht="15.75">
      <c r="A307" s="338"/>
      <c r="B307" s="959" t="s">
        <v>248</v>
      </c>
      <c r="C307" s="956"/>
      <c r="D307" s="956"/>
      <c r="E307" s="956"/>
      <c r="F307" s="956"/>
      <c r="G307" s="956"/>
      <c r="H307" s="956"/>
      <c r="I307" s="956"/>
      <c r="J307" s="956"/>
      <c r="K307" s="956"/>
      <c r="L307" s="956"/>
      <c r="M307" s="899"/>
      <c r="N307" s="899"/>
      <c r="O307" s="899"/>
      <c r="P307" s="899"/>
      <c r="Q307" s="899"/>
      <c r="R307" s="899"/>
      <c r="S307" s="899"/>
      <c r="T307" s="899"/>
    </row>
    <row r="308" spans="1:20" ht="15.75">
      <c r="B308" s="956" t="s">
        <v>466</v>
      </c>
      <c r="C308" s="956"/>
      <c r="D308" s="956"/>
      <c r="E308" s="956"/>
      <c r="F308" s="956"/>
      <c r="G308" s="956"/>
      <c r="H308" s="956"/>
      <c r="I308" s="956"/>
      <c r="J308" s="956"/>
      <c r="K308" s="956"/>
      <c r="L308" s="956"/>
      <c r="M308" s="899"/>
      <c r="N308" s="899"/>
      <c r="O308" s="899"/>
      <c r="P308" s="899"/>
      <c r="Q308" s="899"/>
      <c r="R308" s="899"/>
      <c r="S308" s="899"/>
      <c r="T308" s="899"/>
    </row>
    <row r="309" spans="1:20" ht="15.75">
      <c r="B309" s="956"/>
      <c r="C309" s="956"/>
      <c r="D309" s="956"/>
      <c r="E309" s="956"/>
      <c r="F309" s="956"/>
      <c r="G309" s="956"/>
      <c r="H309" s="956"/>
      <c r="I309" s="956"/>
      <c r="J309" s="956"/>
      <c r="K309" s="956"/>
      <c r="L309" s="956"/>
      <c r="M309" s="899"/>
      <c r="N309" s="899"/>
      <c r="O309" s="899"/>
      <c r="P309" s="899"/>
      <c r="Q309" s="899"/>
      <c r="R309" s="899"/>
      <c r="S309" s="899"/>
      <c r="T309" s="899"/>
    </row>
    <row r="310" spans="1:20" ht="15.75">
      <c r="A310" s="338"/>
      <c r="B310" s="61" t="s">
        <v>407</v>
      </c>
      <c r="C310" s="899"/>
      <c r="D310" s="956"/>
      <c r="E310" s="956"/>
      <c r="F310" s="956"/>
      <c r="G310" s="956"/>
      <c r="H310" s="956"/>
      <c r="I310" s="956"/>
      <c r="J310" s="956"/>
      <c r="K310" s="956"/>
      <c r="L310" s="956"/>
      <c r="M310" s="899"/>
      <c r="N310" s="899"/>
      <c r="O310" s="899"/>
      <c r="P310" s="899"/>
      <c r="Q310" s="899"/>
      <c r="R310" s="899"/>
      <c r="S310" s="899"/>
      <c r="T310" s="899"/>
    </row>
    <row r="311" spans="1:20" ht="15.75">
      <c r="A311" s="338"/>
      <c r="B311" s="956"/>
      <c r="C311" s="956"/>
      <c r="D311" s="882"/>
      <c r="E311" s="882"/>
      <c r="F311" s="882"/>
      <c r="G311" s="882"/>
      <c r="H311" s="882"/>
      <c r="I311" s="882"/>
      <c r="J311" s="882"/>
      <c r="K311" s="882"/>
      <c r="L311" s="882"/>
      <c r="M311" s="899"/>
      <c r="N311" s="899"/>
      <c r="O311" s="899"/>
      <c r="P311" s="899"/>
      <c r="Q311" s="899"/>
      <c r="R311" s="899"/>
      <c r="S311" s="899"/>
      <c r="T311" s="899"/>
    </row>
    <row r="312" spans="1:20" ht="15.75">
      <c r="A312" s="338"/>
      <c r="B312" s="786" t="s">
        <v>6</v>
      </c>
      <c r="C312" s="786" t="s">
        <v>3</v>
      </c>
      <c r="D312" s="889" t="s">
        <v>4</v>
      </c>
      <c r="E312" s="786" t="s">
        <v>7</v>
      </c>
      <c r="F312" s="786" t="s">
        <v>48</v>
      </c>
      <c r="G312" s="889" t="s">
        <v>1</v>
      </c>
      <c r="H312" s="786" t="s">
        <v>2</v>
      </c>
      <c r="I312" s="899"/>
      <c r="J312" s="899"/>
      <c r="K312" s="899"/>
      <c r="L312" s="899"/>
      <c r="M312" s="899"/>
      <c r="N312" s="899"/>
      <c r="O312" s="899"/>
      <c r="P312" s="899"/>
      <c r="Q312" s="899"/>
      <c r="R312" s="899"/>
      <c r="S312" s="899"/>
      <c r="T312" s="899"/>
    </row>
    <row r="313" spans="1:20" ht="15.75">
      <c r="A313" s="338"/>
      <c r="B313" s="787"/>
      <c r="C313" s="787"/>
      <c r="D313" s="890"/>
      <c r="E313" s="787" t="s">
        <v>85</v>
      </c>
      <c r="F313" s="787" t="s">
        <v>271</v>
      </c>
      <c r="G313" s="960" t="s">
        <v>247</v>
      </c>
      <c r="H313" s="961" t="s">
        <v>252</v>
      </c>
      <c r="I313" s="899"/>
      <c r="J313" s="899"/>
      <c r="K313" s="899"/>
      <c r="L313" s="899"/>
      <c r="M313" s="899"/>
      <c r="N313" s="899"/>
      <c r="O313" s="899"/>
      <c r="P313" s="899"/>
      <c r="Q313" s="899"/>
      <c r="R313" s="899"/>
      <c r="S313" s="899"/>
      <c r="T313" s="899"/>
    </row>
    <row r="314" spans="1:20">
      <c r="A314" s="338"/>
      <c r="B314" s="891" t="s">
        <v>17</v>
      </c>
      <c r="C314" s="891" t="s">
        <v>15</v>
      </c>
      <c r="D314" s="909" t="s">
        <v>16</v>
      </c>
      <c r="E314" s="789" t="s">
        <v>18</v>
      </c>
      <c r="F314" s="894" t="s">
        <v>62</v>
      </c>
      <c r="G314" s="962">
        <v>0.31</v>
      </c>
      <c r="H314" s="962">
        <v>0.42</v>
      </c>
      <c r="I314" s="899"/>
      <c r="J314" s="899"/>
      <c r="K314" s="899"/>
      <c r="L314" s="899"/>
      <c r="M314" s="899"/>
      <c r="N314" s="899"/>
      <c r="O314" s="899"/>
      <c r="P314" s="899"/>
      <c r="Q314" s="899"/>
      <c r="R314" s="899"/>
      <c r="S314" s="899"/>
      <c r="T314" s="899"/>
    </row>
    <row r="315" spans="1:20">
      <c r="A315" s="338"/>
      <c r="B315" s="907"/>
      <c r="C315" s="907"/>
      <c r="D315" s="963"/>
      <c r="E315" s="794"/>
      <c r="F315" s="894" t="s">
        <v>59</v>
      </c>
      <c r="G315" s="962">
        <v>0.42</v>
      </c>
      <c r="H315" s="962">
        <v>0.53</v>
      </c>
      <c r="I315" s="899"/>
      <c r="J315" s="899"/>
      <c r="K315" s="899"/>
      <c r="L315" s="899"/>
      <c r="M315" s="899"/>
      <c r="N315" s="899"/>
      <c r="O315" s="899"/>
      <c r="P315" s="899"/>
      <c r="Q315" s="899"/>
      <c r="R315" s="899"/>
      <c r="S315" s="899"/>
      <c r="T315" s="899"/>
    </row>
    <row r="316" spans="1:20">
      <c r="A316" s="338"/>
      <c r="B316" s="907"/>
      <c r="C316" s="907"/>
      <c r="D316" s="963"/>
      <c r="E316" s="794"/>
      <c r="F316" s="894" t="s">
        <v>55</v>
      </c>
      <c r="G316" s="962">
        <v>0.19</v>
      </c>
      <c r="H316" s="962">
        <v>0.31</v>
      </c>
      <c r="I316" s="899"/>
      <c r="J316" s="899"/>
      <c r="K316" s="899"/>
      <c r="L316" s="899"/>
      <c r="M316" s="899"/>
      <c r="N316" s="899"/>
      <c r="O316" s="899"/>
      <c r="P316" s="899"/>
      <c r="Q316" s="899"/>
      <c r="R316" s="899"/>
      <c r="S316" s="899"/>
      <c r="T316" s="899"/>
    </row>
    <row r="317" spans="1:20">
      <c r="A317" s="338"/>
      <c r="B317" s="907"/>
      <c r="C317" s="907"/>
      <c r="D317" s="963"/>
      <c r="E317" s="794"/>
      <c r="F317" s="964" t="s">
        <v>423</v>
      </c>
      <c r="G317" s="965">
        <v>0.31</v>
      </c>
      <c r="H317" s="965">
        <v>0.42</v>
      </c>
      <c r="I317" s="899"/>
      <c r="J317" s="899"/>
      <c r="K317" s="899"/>
      <c r="L317" s="899"/>
      <c r="M317" s="899"/>
      <c r="N317" s="899"/>
      <c r="O317" s="899"/>
      <c r="P317" s="899"/>
      <c r="Q317" s="899"/>
      <c r="R317" s="899"/>
      <c r="S317" s="899"/>
      <c r="T317" s="899"/>
    </row>
    <row r="318" spans="1:20">
      <c r="A318" s="338"/>
      <c r="B318" s="907"/>
      <c r="C318" s="907"/>
      <c r="D318" s="963"/>
      <c r="E318" s="794"/>
      <c r="F318" s="964" t="s">
        <v>429</v>
      </c>
      <c r="G318" s="965">
        <v>0.23</v>
      </c>
      <c r="H318" s="965">
        <v>0.31</v>
      </c>
      <c r="I318" s="899"/>
      <c r="J318" s="899"/>
      <c r="K318" s="899"/>
      <c r="L318" s="899"/>
      <c r="M318" s="899"/>
      <c r="N318" s="899"/>
      <c r="O318" s="899"/>
      <c r="P318" s="899"/>
      <c r="Q318" s="899"/>
      <c r="R318" s="899"/>
      <c r="S318" s="899"/>
      <c r="T318" s="899"/>
    </row>
    <row r="319" spans="1:20">
      <c r="A319" s="338"/>
      <c r="B319" s="907"/>
      <c r="C319" s="907"/>
      <c r="D319" s="963"/>
      <c r="E319" s="794"/>
      <c r="F319" s="894" t="s">
        <v>239</v>
      </c>
      <c r="G319" s="962">
        <v>1.26</v>
      </c>
      <c r="H319" s="962">
        <v>1.34</v>
      </c>
      <c r="I319" s="899"/>
      <c r="J319" s="899"/>
      <c r="K319" s="899"/>
      <c r="L319" s="899"/>
      <c r="M319" s="899"/>
      <c r="N319" s="899"/>
      <c r="O319" s="899"/>
      <c r="P319" s="899"/>
      <c r="Q319" s="899"/>
      <c r="R319" s="899"/>
      <c r="S319" s="899"/>
      <c r="T319" s="899"/>
    </row>
    <row r="320" spans="1:20" ht="12.75" customHeight="1">
      <c r="A320" s="338"/>
      <c r="B320" s="907"/>
      <c r="C320" s="907"/>
      <c r="D320" s="966" t="s">
        <v>20</v>
      </c>
      <c r="E320" s="967" t="s">
        <v>21</v>
      </c>
      <c r="F320" s="894" t="s">
        <v>62</v>
      </c>
      <c r="G320" s="962">
        <v>0.31</v>
      </c>
      <c r="H320" s="962">
        <v>0.42</v>
      </c>
      <c r="I320" s="899"/>
      <c r="J320" s="899"/>
      <c r="K320" s="899"/>
      <c r="L320" s="899"/>
      <c r="M320" s="899"/>
      <c r="N320" s="899"/>
      <c r="O320" s="899"/>
      <c r="P320" s="899"/>
      <c r="Q320" s="899"/>
      <c r="R320" s="899"/>
      <c r="S320" s="899"/>
      <c r="T320" s="899"/>
    </row>
    <row r="321" spans="1:20">
      <c r="A321" s="338"/>
      <c r="B321" s="907"/>
      <c r="C321" s="907"/>
      <c r="D321" s="963"/>
      <c r="E321" s="794"/>
      <c r="F321" s="894" t="s">
        <v>59</v>
      </c>
      <c r="G321" s="962">
        <v>0.42</v>
      </c>
      <c r="H321" s="962">
        <v>0.53</v>
      </c>
      <c r="I321" s="899"/>
      <c r="J321" s="899"/>
      <c r="K321" s="899"/>
      <c r="L321" s="899"/>
      <c r="M321" s="899"/>
      <c r="N321" s="899"/>
      <c r="O321" s="899"/>
      <c r="P321" s="899"/>
      <c r="Q321" s="899"/>
      <c r="R321" s="899"/>
      <c r="S321" s="899"/>
      <c r="T321" s="899"/>
    </row>
    <row r="322" spans="1:20">
      <c r="A322" s="338"/>
      <c r="B322" s="907"/>
      <c r="C322" s="907"/>
      <c r="D322" s="963"/>
      <c r="E322" s="794"/>
      <c r="F322" s="894" t="s">
        <v>55</v>
      </c>
      <c r="G322" s="962">
        <v>0.19</v>
      </c>
      <c r="H322" s="962">
        <v>0.31</v>
      </c>
      <c r="I322" s="899"/>
      <c r="J322" s="899"/>
      <c r="K322" s="899"/>
      <c r="L322" s="899"/>
      <c r="M322" s="899"/>
      <c r="N322" s="899"/>
      <c r="O322" s="899"/>
      <c r="P322" s="899"/>
      <c r="Q322" s="899"/>
      <c r="R322" s="899"/>
      <c r="S322" s="899"/>
      <c r="T322" s="899"/>
    </row>
    <row r="323" spans="1:20">
      <c r="A323" s="338"/>
      <c r="B323" s="907"/>
      <c r="C323" s="907"/>
      <c r="D323" s="963"/>
      <c r="E323" s="794"/>
      <c r="F323" s="964" t="s">
        <v>429</v>
      </c>
      <c r="G323" s="965">
        <v>0.23</v>
      </c>
      <c r="H323" s="965">
        <v>0.31</v>
      </c>
      <c r="I323" s="899"/>
      <c r="J323" s="899"/>
      <c r="K323" s="899"/>
      <c r="L323" s="899"/>
      <c r="M323" s="899"/>
      <c r="N323" s="899"/>
      <c r="O323" s="899"/>
      <c r="P323" s="899"/>
      <c r="Q323" s="899"/>
      <c r="R323" s="899"/>
      <c r="S323" s="899"/>
      <c r="T323" s="899"/>
    </row>
    <row r="324" spans="1:20">
      <c r="A324" s="338"/>
      <c r="B324" s="907"/>
      <c r="C324" s="907"/>
      <c r="D324" s="963"/>
      <c r="E324" s="794"/>
      <c r="F324" s="894" t="s">
        <v>239</v>
      </c>
      <c r="G324" s="962">
        <v>1.26</v>
      </c>
      <c r="H324" s="962">
        <v>1.34</v>
      </c>
      <c r="I324" s="899"/>
      <c r="J324" s="899"/>
      <c r="K324" s="899"/>
      <c r="L324" s="899"/>
      <c r="M324" s="899"/>
      <c r="N324" s="899"/>
      <c r="O324" s="899"/>
      <c r="P324" s="899"/>
      <c r="Q324" s="899"/>
      <c r="R324" s="899"/>
      <c r="S324" s="899"/>
      <c r="T324" s="899"/>
    </row>
    <row r="325" spans="1:20" ht="12.75" customHeight="1">
      <c r="A325" s="338"/>
      <c r="B325" s="907"/>
      <c r="C325" s="968" t="s">
        <v>22</v>
      </c>
      <c r="D325" s="969" t="s">
        <v>23</v>
      </c>
      <c r="E325" s="967" t="s">
        <v>24</v>
      </c>
      <c r="F325" s="894" t="s">
        <v>240</v>
      </c>
      <c r="G325" s="962">
        <v>1.22</v>
      </c>
      <c r="H325" s="962">
        <v>1.45</v>
      </c>
      <c r="I325" s="899"/>
      <c r="J325" s="899"/>
      <c r="K325" s="899"/>
      <c r="L325" s="899"/>
      <c r="M325" s="899"/>
      <c r="N325" s="899"/>
      <c r="O325" s="899"/>
      <c r="P325" s="899"/>
      <c r="Q325" s="899"/>
      <c r="R325" s="899"/>
      <c r="S325" s="899"/>
      <c r="T325" s="899"/>
    </row>
    <row r="326" spans="1:20">
      <c r="A326" s="338"/>
      <c r="B326" s="907"/>
      <c r="C326" s="891" t="s">
        <v>25</v>
      </c>
      <c r="D326" s="969" t="s">
        <v>26</v>
      </c>
      <c r="E326" s="967" t="s">
        <v>27</v>
      </c>
      <c r="F326" s="894" t="s">
        <v>239</v>
      </c>
      <c r="G326" s="962">
        <v>1.3</v>
      </c>
      <c r="H326" s="962">
        <v>1.57</v>
      </c>
      <c r="I326" s="899"/>
      <c r="J326" s="899"/>
      <c r="K326" s="899"/>
      <c r="L326" s="899"/>
      <c r="M326" s="899"/>
      <c r="N326" s="899"/>
      <c r="O326" s="899"/>
      <c r="P326" s="899"/>
      <c r="Q326" s="899"/>
      <c r="R326" s="899"/>
      <c r="S326" s="899"/>
      <c r="T326" s="899"/>
    </row>
    <row r="327" spans="1:20">
      <c r="A327" s="338"/>
      <c r="B327" s="907"/>
      <c r="C327" s="907"/>
      <c r="D327" s="969" t="s">
        <v>28</v>
      </c>
      <c r="E327" s="967" t="s">
        <v>29</v>
      </c>
      <c r="F327" s="894" t="s">
        <v>239</v>
      </c>
      <c r="G327" s="970"/>
      <c r="H327" s="962">
        <v>2.02</v>
      </c>
      <c r="I327" s="899"/>
      <c r="J327" s="899"/>
      <c r="K327" s="899"/>
      <c r="L327" s="899"/>
      <c r="M327" s="899"/>
      <c r="N327" s="899"/>
      <c r="O327" s="899"/>
      <c r="P327" s="899"/>
      <c r="Q327" s="899"/>
      <c r="R327" s="899"/>
      <c r="S327" s="899"/>
      <c r="T327" s="899"/>
    </row>
    <row r="328" spans="1:20">
      <c r="A328" s="338"/>
      <c r="B328" s="907"/>
      <c r="C328" s="907"/>
      <c r="D328" s="969" t="s">
        <v>30</v>
      </c>
      <c r="E328" s="967" t="s">
        <v>31</v>
      </c>
      <c r="F328" s="894" t="s">
        <v>239</v>
      </c>
      <c r="G328" s="970"/>
      <c r="H328" s="962">
        <v>2.67</v>
      </c>
      <c r="I328" s="899"/>
      <c r="J328" s="899"/>
      <c r="K328" s="899"/>
      <c r="L328" s="899"/>
      <c r="M328" s="899"/>
      <c r="N328" s="899"/>
      <c r="O328" s="899"/>
      <c r="P328" s="899"/>
      <c r="Q328" s="899"/>
      <c r="R328" s="899"/>
      <c r="S328" s="899"/>
      <c r="T328" s="899"/>
    </row>
    <row r="329" spans="1:20" ht="12.75" customHeight="1">
      <c r="A329" s="338"/>
      <c r="B329" s="896"/>
      <c r="C329" s="896"/>
      <c r="D329" s="971" t="s">
        <v>32</v>
      </c>
      <c r="E329" s="972" t="s">
        <v>33</v>
      </c>
      <c r="F329" s="894" t="s">
        <v>239</v>
      </c>
      <c r="G329" s="970"/>
      <c r="H329" s="962">
        <v>2.9</v>
      </c>
      <c r="I329" s="899"/>
      <c r="J329" s="899"/>
      <c r="K329" s="899"/>
      <c r="L329" s="899"/>
      <c r="M329" s="899"/>
      <c r="N329" s="899"/>
      <c r="O329" s="899"/>
      <c r="P329" s="899"/>
      <c r="Q329" s="899"/>
      <c r="R329" s="899"/>
      <c r="S329" s="899"/>
      <c r="T329" s="899"/>
    </row>
    <row r="330" spans="1:20">
      <c r="A330" s="338"/>
      <c r="B330" s="973" t="s">
        <v>250</v>
      </c>
      <c r="C330" s="953"/>
      <c r="D330" s="953"/>
      <c r="E330" s="800"/>
      <c r="F330" s="911"/>
      <c r="G330" s="974"/>
      <c r="H330" s="974"/>
      <c r="I330" s="899"/>
      <c r="J330" s="899"/>
      <c r="K330" s="899"/>
      <c r="L330" s="899"/>
      <c r="M330" s="899"/>
      <c r="N330" s="899"/>
      <c r="O330" s="899"/>
      <c r="P330" s="899"/>
      <c r="Q330" s="899"/>
      <c r="R330" s="899"/>
      <c r="S330" s="899"/>
      <c r="T330" s="899"/>
    </row>
    <row r="331" spans="1:20">
      <c r="A331" s="338"/>
      <c r="B331" s="973" t="s">
        <v>251</v>
      </c>
      <c r="C331" s="953"/>
      <c r="D331" s="953"/>
      <c r="E331" s="800"/>
      <c r="F331" s="911"/>
      <c r="G331" s="974"/>
      <c r="H331" s="974"/>
      <c r="I331" s="899"/>
      <c r="J331" s="899"/>
      <c r="K331" s="899"/>
      <c r="L331" s="899"/>
      <c r="M331" s="899"/>
      <c r="N331" s="899"/>
      <c r="O331" s="899"/>
      <c r="P331" s="899"/>
      <c r="Q331" s="899"/>
      <c r="R331" s="899"/>
      <c r="S331" s="899"/>
      <c r="T331" s="899"/>
    </row>
    <row r="332" spans="1:20">
      <c r="B332" s="953" t="s">
        <v>467</v>
      </c>
      <c r="C332" s="953"/>
      <c r="D332" s="953"/>
      <c r="E332" s="800"/>
      <c r="F332" s="911"/>
      <c r="G332" s="974"/>
      <c r="H332" s="974"/>
      <c r="I332" s="899"/>
      <c r="J332" s="899"/>
      <c r="K332" s="899"/>
      <c r="L332" s="899"/>
      <c r="M332" s="899"/>
      <c r="N332" s="899"/>
      <c r="O332" s="899"/>
      <c r="P332" s="899"/>
      <c r="Q332" s="899"/>
      <c r="R332" s="899"/>
      <c r="S332" s="899"/>
      <c r="T332" s="899"/>
    </row>
    <row r="333" spans="1:20">
      <c r="B333" s="953"/>
      <c r="C333" s="953"/>
      <c r="D333" s="953"/>
      <c r="E333" s="800"/>
      <c r="F333" s="911"/>
      <c r="G333" s="974"/>
      <c r="H333" s="974"/>
      <c r="I333" s="899"/>
      <c r="J333" s="899"/>
      <c r="K333" s="899"/>
      <c r="L333" s="899"/>
      <c r="M333" s="899"/>
      <c r="N333" s="899"/>
      <c r="O333" s="899"/>
      <c r="P333" s="899"/>
      <c r="Q333" s="899"/>
      <c r="R333" s="899"/>
      <c r="S333" s="899"/>
      <c r="T333" s="899"/>
    </row>
    <row r="334" spans="1:20" ht="15.75">
      <c r="B334" s="956"/>
      <c r="C334" s="956"/>
      <c r="D334" s="956"/>
      <c r="E334" s="956"/>
      <c r="F334" s="882"/>
      <c r="G334" s="882"/>
      <c r="H334" s="882"/>
      <c r="I334" s="882"/>
      <c r="J334" s="882"/>
      <c r="K334" s="882"/>
      <c r="L334" s="882"/>
      <c r="M334" s="899"/>
      <c r="N334" s="899"/>
      <c r="O334" s="899"/>
      <c r="P334" s="899"/>
      <c r="Q334" s="899"/>
      <c r="R334" s="899"/>
      <c r="S334" s="899"/>
      <c r="T334" s="899"/>
    </row>
    <row r="335" spans="1:20" ht="15.75">
      <c r="A335" s="338"/>
      <c r="B335" s="61" t="s">
        <v>408</v>
      </c>
      <c r="C335" s="899"/>
      <c r="D335" s="882"/>
      <c r="E335" s="882"/>
      <c r="F335" s="882"/>
      <c r="G335" s="882"/>
      <c r="H335" s="882"/>
      <c r="I335" s="882"/>
      <c r="J335" s="882"/>
      <c r="K335" s="882"/>
      <c r="L335" s="882"/>
      <c r="M335" s="899"/>
      <c r="N335" s="899"/>
      <c r="O335" s="899"/>
      <c r="P335" s="899"/>
      <c r="Q335" s="899"/>
      <c r="R335" s="899"/>
      <c r="S335" s="899"/>
      <c r="T335" s="899"/>
    </row>
    <row r="336" spans="1:20">
      <c r="A336" s="338"/>
      <c r="B336" s="882"/>
      <c r="C336" s="882"/>
      <c r="D336" s="882"/>
      <c r="E336" s="882"/>
      <c r="F336" s="882"/>
      <c r="G336" s="882"/>
      <c r="H336" s="882"/>
      <c r="I336" s="882"/>
      <c r="J336" s="882"/>
      <c r="K336" s="882"/>
      <c r="L336" s="882"/>
      <c r="M336" s="899"/>
      <c r="N336" s="899"/>
      <c r="O336" s="899"/>
      <c r="P336" s="899"/>
      <c r="Q336" s="899"/>
      <c r="R336" s="899"/>
      <c r="S336" s="899"/>
      <c r="T336" s="899"/>
    </row>
    <row r="337" spans="1:20" ht="15.75">
      <c r="A337" s="338"/>
      <c r="B337" s="882"/>
      <c r="C337" s="882"/>
      <c r="D337" s="882"/>
      <c r="E337" s="882"/>
      <c r="F337" s="882"/>
      <c r="G337" s="882"/>
      <c r="H337" s="882"/>
      <c r="I337" s="882"/>
      <c r="J337" s="956"/>
      <c r="K337" s="882"/>
      <c r="L337" s="882"/>
      <c r="M337" s="899"/>
      <c r="N337" s="899"/>
      <c r="O337" s="899"/>
      <c r="P337" s="899"/>
      <c r="Q337" s="899"/>
      <c r="R337" s="899"/>
      <c r="S337" s="899"/>
      <c r="T337" s="899"/>
    </row>
    <row r="338" spans="1:20" ht="15.75">
      <c r="A338" s="338"/>
      <c r="B338" s="1415" t="s">
        <v>6</v>
      </c>
      <c r="C338" s="1415" t="s">
        <v>3</v>
      </c>
      <c r="D338" s="1418" t="s">
        <v>4</v>
      </c>
      <c r="E338" s="900" t="s">
        <v>7</v>
      </c>
      <c r="F338" s="900" t="s">
        <v>48</v>
      </c>
      <c r="G338" s="900" t="s">
        <v>263</v>
      </c>
      <c r="H338" s="882"/>
      <c r="I338" s="882"/>
      <c r="J338" s="956"/>
      <c r="K338" s="882"/>
      <c r="L338" s="882"/>
      <c r="M338" s="899"/>
      <c r="N338" s="899"/>
      <c r="O338" s="899"/>
      <c r="P338" s="899"/>
      <c r="Q338" s="899"/>
      <c r="R338" s="899"/>
      <c r="S338" s="899"/>
      <c r="T338" s="899"/>
    </row>
    <row r="339" spans="1:20" ht="15.75">
      <c r="A339" s="338"/>
      <c r="B339" s="1416"/>
      <c r="C339" s="1416"/>
      <c r="D339" s="1419"/>
      <c r="E339" s="900" t="s">
        <v>85</v>
      </c>
      <c r="F339" s="900" t="s">
        <v>271</v>
      </c>
      <c r="G339" s="900"/>
      <c r="H339" s="882"/>
      <c r="I339" s="882"/>
      <c r="J339" s="956"/>
      <c r="K339" s="882"/>
      <c r="L339" s="882"/>
      <c r="M339" s="899"/>
      <c r="N339" s="899"/>
      <c r="O339" s="899"/>
      <c r="P339" s="899"/>
      <c r="Q339" s="899"/>
      <c r="R339" s="899"/>
      <c r="S339" s="899"/>
      <c r="T339" s="899"/>
    </row>
    <row r="340" spans="1:20" ht="15.75">
      <c r="A340" s="338"/>
      <c r="B340" s="1410" t="s">
        <v>17</v>
      </c>
      <c r="C340" s="1410" t="s">
        <v>15</v>
      </c>
      <c r="D340" s="1410" t="s">
        <v>16</v>
      </c>
      <c r="E340" s="1412" t="s">
        <v>18</v>
      </c>
      <c r="F340" s="874" t="s">
        <v>441</v>
      </c>
      <c r="G340" s="975">
        <v>0.42</v>
      </c>
      <c r="H340" s="882"/>
      <c r="I340" s="882"/>
      <c r="J340" s="956"/>
      <c r="K340" s="882"/>
      <c r="L340" s="882"/>
      <c r="M340" s="899"/>
      <c r="N340" s="899"/>
      <c r="O340" s="899"/>
      <c r="P340" s="899"/>
      <c r="Q340" s="899"/>
      <c r="R340" s="899"/>
      <c r="S340" s="899"/>
      <c r="T340" s="899"/>
    </row>
    <row r="341" spans="1:20" ht="15.75">
      <c r="A341" s="338"/>
      <c r="B341" s="1417"/>
      <c r="C341" s="1417"/>
      <c r="D341" s="1417"/>
      <c r="E341" s="1413"/>
      <c r="F341" s="874" t="s">
        <v>423</v>
      </c>
      <c r="G341" s="975">
        <v>0.31</v>
      </c>
      <c r="H341" s="882"/>
      <c r="I341" s="882"/>
      <c r="J341" s="956"/>
      <c r="K341" s="882"/>
      <c r="L341" s="882"/>
      <c r="M341" s="899"/>
      <c r="N341" s="899"/>
      <c r="O341" s="899"/>
      <c r="P341" s="899"/>
      <c r="Q341" s="899"/>
      <c r="R341" s="899"/>
      <c r="S341" s="899"/>
      <c r="T341" s="899"/>
    </row>
    <row r="342" spans="1:20" ht="15.75">
      <c r="A342" s="338"/>
      <c r="B342" s="1417"/>
      <c r="C342" s="1417"/>
      <c r="D342" s="1411"/>
      <c r="E342" s="1414"/>
      <c r="F342" s="874" t="s">
        <v>427</v>
      </c>
      <c r="G342" s="975">
        <v>0.19</v>
      </c>
      <c r="H342" s="882"/>
      <c r="I342" s="882"/>
      <c r="J342" s="956"/>
      <c r="K342" s="882"/>
      <c r="L342" s="882"/>
      <c r="M342" s="899"/>
      <c r="N342" s="899"/>
      <c r="O342" s="899"/>
      <c r="P342" s="899"/>
      <c r="Q342" s="899"/>
      <c r="R342" s="899"/>
      <c r="S342" s="899"/>
      <c r="T342" s="899"/>
    </row>
    <row r="343" spans="1:20" ht="15.75">
      <c r="A343" s="338"/>
      <c r="B343" s="1417"/>
      <c r="C343" s="1417"/>
      <c r="D343" s="1410" t="s">
        <v>20</v>
      </c>
      <c r="E343" s="1412" t="s">
        <v>21</v>
      </c>
      <c r="F343" s="874" t="s">
        <v>441</v>
      </c>
      <c r="G343" s="975">
        <v>0.5</v>
      </c>
      <c r="H343" s="882"/>
      <c r="I343" s="882"/>
      <c r="J343" s="956"/>
      <c r="K343" s="882"/>
      <c r="L343" s="882"/>
      <c r="M343" s="899"/>
      <c r="N343" s="899"/>
      <c r="O343" s="899"/>
      <c r="P343" s="899"/>
      <c r="Q343" s="899"/>
      <c r="R343" s="899"/>
      <c r="S343" s="899"/>
      <c r="T343" s="899"/>
    </row>
    <row r="344" spans="1:20" ht="15.75">
      <c r="A344" s="338"/>
      <c r="B344" s="1411"/>
      <c r="C344" s="1411"/>
      <c r="D344" s="1411"/>
      <c r="E344" s="1414"/>
      <c r="F344" s="874" t="s">
        <v>427</v>
      </c>
      <c r="G344" s="975">
        <v>0.31</v>
      </c>
      <c r="H344" s="882"/>
      <c r="I344" s="882"/>
      <c r="J344" s="956"/>
      <c r="K344" s="882"/>
      <c r="L344" s="882"/>
      <c r="M344" s="899"/>
      <c r="N344" s="899"/>
      <c r="O344" s="899"/>
      <c r="P344" s="899"/>
      <c r="Q344" s="899"/>
      <c r="R344" s="899"/>
      <c r="S344" s="899"/>
      <c r="T344" s="899"/>
    </row>
    <row r="345" spans="1:20">
      <c r="A345" s="338"/>
      <c r="B345" s="899" t="s">
        <v>248</v>
      </c>
      <c r="C345" s="899"/>
      <c r="D345" s="899"/>
      <c r="E345" s="899"/>
      <c r="F345" s="899"/>
      <c r="G345" s="882"/>
      <c r="H345" s="882"/>
      <c r="I345" s="882"/>
      <c r="J345" s="899"/>
      <c r="K345" s="899"/>
      <c r="L345" s="899"/>
      <c r="M345" s="899"/>
      <c r="N345" s="899"/>
      <c r="O345" s="899"/>
      <c r="P345" s="899"/>
      <c r="Q345" s="899"/>
      <c r="R345" s="899"/>
      <c r="S345" s="899"/>
      <c r="T345" s="899"/>
    </row>
    <row r="346" spans="1:20">
      <c r="B346" s="899"/>
      <c r="C346" s="899"/>
      <c r="D346" s="899"/>
      <c r="E346" s="899"/>
      <c r="F346" s="899"/>
      <c r="G346" s="882"/>
      <c r="H346" s="882"/>
      <c r="I346" s="882"/>
      <c r="J346" s="899"/>
      <c r="K346" s="899"/>
      <c r="L346" s="899"/>
      <c r="M346" s="899"/>
      <c r="N346" s="899"/>
      <c r="O346" s="899"/>
      <c r="P346" s="899"/>
      <c r="Q346" s="899"/>
      <c r="R346" s="899"/>
      <c r="S346" s="899"/>
      <c r="T346" s="899"/>
    </row>
    <row r="347" spans="1:20">
      <c r="B347" s="899"/>
      <c r="C347" s="899"/>
      <c r="D347" s="899"/>
      <c r="E347" s="899"/>
      <c r="F347" s="899"/>
      <c r="G347" s="899"/>
      <c r="H347" s="899"/>
      <c r="I347" s="899"/>
      <c r="J347" s="899"/>
      <c r="K347" s="899"/>
      <c r="L347" s="899"/>
      <c r="M347" s="899"/>
      <c r="N347" s="899"/>
      <c r="O347" s="899"/>
      <c r="P347" s="899"/>
      <c r="Q347" s="899"/>
      <c r="R347" s="899"/>
      <c r="S347" s="899"/>
      <c r="T347" s="899"/>
    </row>
    <row r="348" spans="1:20" ht="15.75">
      <c r="A348" s="338"/>
      <c r="B348" s="61" t="s">
        <v>409</v>
      </c>
      <c r="C348" s="976"/>
      <c r="D348" s="976"/>
      <c r="E348" s="976"/>
      <c r="F348" s="976"/>
      <c r="G348" s="976"/>
      <c r="H348" s="976"/>
      <c r="I348" s="899"/>
      <c r="J348" s="899"/>
      <c r="K348" s="899"/>
      <c r="L348" s="899"/>
      <c r="M348" s="899"/>
      <c r="N348" s="899"/>
      <c r="O348" s="899"/>
      <c r="P348" s="899"/>
      <c r="Q348" s="899"/>
      <c r="R348" s="899"/>
      <c r="S348" s="899"/>
      <c r="T348" s="899"/>
    </row>
    <row r="349" spans="1:20" ht="15.75">
      <c r="A349" s="338"/>
      <c r="B349" s="976"/>
      <c r="C349" s="976"/>
      <c r="D349" s="882"/>
      <c r="E349" s="882"/>
      <c r="F349" s="882"/>
      <c r="G349" s="882"/>
      <c r="H349" s="882"/>
      <c r="I349" s="899"/>
      <c r="J349" s="899"/>
      <c r="K349" s="899"/>
      <c r="L349" s="899"/>
      <c r="M349" s="899"/>
      <c r="N349" s="899"/>
      <c r="O349" s="899"/>
      <c r="P349" s="899"/>
      <c r="Q349" s="899"/>
      <c r="R349" s="899"/>
      <c r="S349" s="899"/>
      <c r="T349" s="899"/>
    </row>
    <row r="350" spans="1:20" ht="15.75">
      <c r="A350" s="338"/>
      <c r="B350" s="786" t="s">
        <v>6</v>
      </c>
      <c r="C350" s="786" t="s">
        <v>3</v>
      </c>
      <c r="D350" s="889" t="s">
        <v>4</v>
      </c>
      <c r="E350" s="786" t="s">
        <v>7</v>
      </c>
      <c r="F350" s="786" t="s">
        <v>48</v>
      </c>
      <c r="G350" s="889" t="s">
        <v>1</v>
      </c>
      <c r="H350" s="786" t="s">
        <v>2</v>
      </c>
      <c r="I350" s="899"/>
      <c r="J350" s="899"/>
      <c r="K350" s="899"/>
      <c r="L350" s="899"/>
      <c r="M350" s="899"/>
      <c r="N350" s="899"/>
      <c r="O350" s="899"/>
      <c r="P350" s="899"/>
      <c r="Q350" s="899"/>
      <c r="R350" s="899"/>
      <c r="S350" s="899"/>
      <c r="T350" s="899"/>
    </row>
    <row r="351" spans="1:20" ht="15.75">
      <c r="A351" s="338"/>
      <c r="B351" s="787"/>
      <c r="C351" s="787"/>
      <c r="D351" s="890"/>
      <c r="E351" s="787" t="s">
        <v>85</v>
      </c>
      <c r="F351" s="787" t="s">
        <v>271</v>
      </c>
      <c r="G351" s="977" t="s">
        <v>241</v>
      </c>
      <c r="H351" s="788" t="s">
        <v>242</v>
      </c>
      <c r="I351" s="899"/>
      <c r="J351" s="899"/>
      <c r="K351" s="899"/>
      <c r="L351" s="899"/>
      <c r="M351" s="899"/>
      <c r="N351" s="899"/>
      <c r="O351" s="899"/>
      <c r="P351" s="899"/>
      <c r="Q351" s="899"/>
      <c r="R351" s="899"/>
      <c r="S351" s="899"/>
      <c r="T351" s="899"/>
    </row>
    <row r="352" spans="1:20">
      <c r="A352" s="338"/>
      <c r="B352" s="891" t="s">
        <v>11</v>
      </c>
      <c r="C352" s="892" t="s">
        <v>9</v>
      </c>
      <c r="D352" s="893" t="s">
        <v>10</v>
      </c>
      <c r="E352" s="789" t="s">
        <v>12</v>
      </c>
      <c r="F352" s="894" t="s">
        <v>148</v>
      </c>
      <c r="G352" s="962">
        <v>1.1499999999999999</v>
      </c>
      <c r="H352" s="962">
        <v>1.3</v>
      </c>
      <c r="I352" s="899"/>
      <c r="J352" s="899"/>
      <c r="K352" s="899"/>
      <c r="L352" s="899"/>
      <c r="M352" s="899">
        <f>+IF(J352=G352,0,1)</f>
        <v>1</v>
      </c>
      <c r="N352" s="899">
        <f>+IF(K352=H352,0,1)</f>
        <v>1</v>
      </c>
      <c r="O352" s="899"/>
      <c r="P352" s="899"/>
      <c r="Q352" s="899"/>
      <c r="R352" s="899"/>
      <c r="S352" s="899"/>
      <c r="T352" s="899"/>
    </row>
    <row r="353" spans="1:20">
      <c r="A353" s="338"/>
      <c r="B353" s="907"/>
      <c r="C353" s="978"/>
      <c r="D353" s="979"/>
      <c r="E353" s="794"/>
      <c r="F353" s="894" t="s">
        <v>255</v>
      </c>
      <c r="G353" s="962">
        <v>1.18</v>
      </c>
      <c r="H353" s="980"/>
      <c r="I353" s="899"/>
      <c r="J353" s="899"/>
      <c r="K353" s="899"/>
      <c r="L353" s="899"/>
      <c r="M353" s="899">
        <f t="shared" ref="M353:M357" si="0">+IF(J353=G353,0,1)</f>
        <v>1</v>
      </c>
      <c r="N353" s="899">
        <f t="shared" ref="N353:N357" si="1">+IF(K353=H353,0,1)</f>
        <v>0</v>
      </c>
      <c r="O353" s="899"/>
      <c r="P353" s="899"/>
      <c r="Q353" s="899"/>
      <c r="R353" s="899"/>
      <c r="S353" s="899"/>
      <c r="T353" s="899"/>
    </row>
    <row r="354" spans="1:20">
      <c r="A354" s="338"/>
      <c r="B354" s="907"/>
      <c r="C354" s="978"/>
      <c r="D354" s="979"/>
      <c r="E354" s="794"/>
      <c r="F354" s="894" t="s">
        <v>149</v>
      </c>
      <c r="G354" s="962">
        <v>1.83</v>
      </c>
      <c r="H354" s="962">
        <v>1.87</v>
      </c>
      <c r="I354" s="899"/>
      <c r="J354" s="899"/>
      <c r="K354" s="899"/>
      <c r="L354" s="899"/>
      <c r="M354" s="899">
        <f t="shared" si="0"/>
        <v>1</v>
      </c>
      <c r="N354" s="899">
        <f t="shared" si="1"/>
        <v>1</v>
      </c>
      <c r="O354" s="899"/>
      <c r="P354" s="899"/>
      <c r="Q354" s="899"/>
      <c r="R354" s="899"/>
      <c r="S354" s="899"/>
      <c r="T354" s="899"/>
    </row>
    <row r="355" spans="1:20">
      <c r="A355" s="338"/>
      <c r="B355" s="907"/>
      <c r="C355" s="978"/>
      <c r="D355" s="979"/>
      <c r="E355" s="794"/>
      <c r="F355" s="894" t="s">
        <v>256</v>
      </c>
      <c r="G355" s="962">
        <v>1.87</v>
      </c>
      <c r="H355" s="980"/>
      <c r="I355" s="899"/>
      <c r="J355" s="899"/>
      <c r="K355" s="899"/>
      <c r="L355" s="899"/>
      <c r="M355" s="899">
        <f t="shared" si="0"/>
        <v>1</v>
      </c>
      <c r="N355" s="899">
        <f t="shared" si="1"/>
        <v>0</v>
      </c>
      <c r="O355" s="899"/>
      <c r="P355" s="899"/>
      <c r="Q355" s="899"/>
      <c r="R355" s="899"/>
      <c r="S355" s="899"/>
      <c r="T355" s="899"/>
    </row>
    <row r="356" spans="1:20">
      <c r="A356" s="338"/>
      <c r="B356" s="907"/>
      <c r="C356" s="978"/>
      <c r="D356" s="893" t="s">
        <v>13</v>
      </c>
      <c r="E356" s="789" t="s">
        <v>14</v>
      </c>
      <c r="F356" s="894" t="s">
        <v>148</v>
      </c>
      <c r="G356" s="962">
        <v>1.1499999999999999</v>
      </c>
      <c r="H356" s="962">
        <v>1.3</v>
      </c>
      <c r="I356" s="899"/>
      <c r="J356" s="899"/>
      <c r="K356" s="899"/>
      <c r="L356" s="899"/>
      <c r="M356" s="899">
        <f t="shared" si="0"/>
        <v>1</v>
      </c>
      <c r="N356" s="899">
        <f t="shared" si="1"/>
        <v>1</v>
      </c>
      <c r="O356" s="899"/>
      <c r="P356" s="899"/>
      <c r="Q356" s="899"/>
      <c r="R356" s="899"/>
      <c r="S356" s="899"/>
      <c r="T356" s="899"/>
    </row>
    <row r="357" spans="1:20">
      <c r="A357" s="338"/>
      <c r="B357" s="896"/>
      <c r="C357" s="897"/>
      <c r="D357" s="981"/>
      <c r="E357" s="796"/>
      <c r="F357" s="894" t="s">
        <v>149</v>
      </c>
      <c r="G357" s="962">
        <v>1.83</v>
      </c>
      <c r="H357" s="962">
        <v>1.87</v>
      </c>
      <c r="I357" s="899"/>
      <c r="J357" s="899"/>
      <c r="K357" s="899"/>
      <c r="L357" s="899"/>
      <c r="M357" s="899">
        <f t="shared" si="0"/>
        <v>1</v>
      </c>
      <c r="N357" s="899">
        <f t="shared" si="1"/>
        <v>1</v>
      </c>
      <c r="O357" s="982">
        <f>+SUM(M352:N357)</f>
        <v>10</v>
      </c>
      <c r="P357" s="899"/>
      <c r="Q357" s="899"/>
      <c r="R357" s="899"/>
      <c r="S357" s="899"/>
      <c r="T357" s="899"/>
    </row>
    <row r="358" spans="1:20" ht="15.75">
      <c r="A358" s="338"/>
      <c r="B358" s="880" t="s">
        <v>396</v>
      </c>
      <c r="C358" s="976"/>
      <c r="D358" s="976"/>
      <c r="E358" s="976"/>
      <c r="F358" s="976"/>
      <c r="G358" s="976"/>
      <c r="H358" s="976"/>
      <c r="I358" s="899"/>
      <c r="J358" s="899"/>
      <c r="K358" s="899"/>
      <c r="L358" s="899"/>
      <c r="M358" s="899"/>
      <c r="N358" s="899"/>
      <c r="O358" s="899"/>
      <c r="P358" s="899"/>
      <c r="Q358" s="899"/>
      <c r="R358" s="899"/>
      <c r="S358" s="899"/>
      <c r="T358" s="899"/>
    </row>
    <row r="359" spans="1:20" ht="15.75">
      <c r="A359" s="338"/>
      <c r="B359" s="882" t="s">
        <v>244</v>
      </c>
      <c r="C359" s="976"/>
      <c r="D359" s="882"/>
      <c r="E359" s="882"/>
      <c r="F359" s="882"/>
      <c r="G359" s="882"/>
      <c r="H359" s="976"/>
      <c r="I359" s="899"/>
      <c r="J359" s="899"/>
      <c r="K359" s="899"/>
      <c r="L359" s="899"/>
      <c r="M359" s="899"/>
      <c r="N359" s="899"/>
      <c r="O359" s="899"/>
      <c r="P359" s="899"/>
      <c r="Q359" s="899"/>
      <c r="R359" s="899"/>
      <c r="S359" s="899"/>
      <c r="T359" s="899"/>
    </row>
    <row r="360" spans="1:20">
      <c r="A360" s="338"/>
      <c r="B360" s="899" t="s">
        <v>245</v>
      </c>
      <c r="C360" s="899"/>
      <c r="D360" s="899"/>
      <c r="E360" s="899"/>
      <c r="F360" s="899"/>
      <c r="G360" s="899"/>
      <c r="H360" s="899"/>
      <c r="I360" s="899"/>
      <c r="J360" s="899"/>
      <c r="K360" s="899"/>
      <c r="L360" s="899"/>
      <c r="M360" s="899"/>
      <c r="N360" s="899"/>
      <c r="O360" s="899"/>
      <c r="P360" s="899"/>
      <c r="Q360" s="899"/>
      <c r="R360" s="899"/>
      <c r="S360" s="899"/>
      <c r="T360" s="899"/>
    </row>
    <row r="361" spans="1:20">
      <c r="B361" s="899"/>
      <c r="C361" s="899"/>
      <c r="D361" s="899"/>
      <c r="E361" s="899"/>
      <c r="F361" s="899"/>
      <c r="G361" s="899"/>
      <c r="H361" s="899"/>
      <c r="I361" s="899"/>
      <c r="J361" s="899"/>
      <c r="K361" s="899"/>
      <c r="L361" s="899"/>
      <c r="M361" s="899"/>
      <c r="N361" s="899"/>
      <c r="O361" s="899"/>
      <c r="P361" s="899"/>
      <c r="Q361" s="899"/>
      <c r="R361" s="899"/>
      <c r="S361" s="899"/>
      <c r="T361" s="899"/>
    </row>
    <row r="362" spans="1:20">
      <c r="B362" s="899"/>
      <c r="C362" s="899"/>
      <c r="D362" s="899"/>
      <c r="E362" s="899"/>
      <c r="F362" s="899"/>
      <c r="G362" s="899"/>
      <c r="H362" s="899"/>
      <c r="I362" s="899"/>
      <c r="J362" s="899"/>
      <c r="K362" s="899"/>
      <c r="L362" s="899"/>
      <c r="M362" s="899"/>
      <c r="N362" s="899"/>
      <c r="O362" s="899"/>
      <c r="P362" s="899"/>
      <c r="Q362" s="899"/>
      <c r="R362" s="899"/>
      <c r="S362" s="899"/>
      <c r="T362" s="899"/>
    </row>
    <row r="363" spans="1:20" ht="15.75">
      <c r="A363" s="338"/>
      <c r="B363" s="61" t="s">
        <v>410</v>
      </c>
      <c r="C363" s="899"/>
      <c r="D363" s="882"/>
      <c r="E363" s="882"/>
      <c r="F363" s="882"/>
      <c r="G363" s="882"/>
      <c r="H363" s="882"/>
      <c r="I363" s="882"/>
      <c r="J363" s="882"/>
      <c r="K363" s="882"/>
      <c r="L363" s="882"/>
      <c r="M363" s="899"/>
      <c r="N363" s="899"/>
      <c r="O363" s="899"/>
      <c r="P363" s="899"/>
      <c r="Q363" s="899"/>
      <c r="R363" s="899"/>
      <c r="S363" s="899"/>
      <c r="T363" s="899"/>
    </row>
    <row r="364" spans="1:20" ht="15.75" thickBot="1">
      <c r="A364" s="338"/>
      <c r="B364" s="882"/>
      <c r="C364" s="882"/>
      <c r="D364" s="882"/>
      <c r="E364" s="882"/>
      <c r="F364" s="882"/>
      <c r="G364" s="882"/>
      <c r="H364" s="882"/>
      <c r="I364" s="882"/>
      <c r="J364" s="882"/>
      <c r="K364" s="882"/>
      <c r="L364" s="882"/>
      <c r="M364" s="899"/>
      <c r="N364" s="899"/>
      <c r="O364" s="899"/>
      <c r="P364" s="899"/>
      <c r="Q364" s="899"/>
      <c r="R364" s="899"/>
      <c r="S364" s="899"/>
      <c r="T364" s="899"/>
    </row>
    <row r="365" spans="1:20" ht="25.5" customHeight="1" thickBot="1">
      <c r="A365" s="338"/>
      <c r="B365" s="882"/>
      <c r="C365" s="882"/>
      <c r="D365" s="882"/>
      <c r="E365" s="882"/>
      <c r="F365" s="882"/>
      <c r="G365" s="1407" t="s">
        <v>97</v>
      </c>
      <c r="H365" s="1408"/>
      <c r="I365" s="1409"/>
      <c r="J365" s="1407" t="s">
        <v>98</v>
      </c>
      <c r="K365" s="1408"/>
      <c r="L365" s="1409"/>
      <c r="M365" s="1407" t="s">
        <v>213</v>
      </c>
      <c r="N365" s="1408"/>
      <c r="O365" s="1409"/>
      <c r="P365" s="899"/>
      <c r="Q365" s="899"/>
      <c r="R365" s="899"/>
      <c r="S365" s="899"/>
      <c r="T365" s="899"/>
    </row>
    <row r="366" spans="1:20" ht="15.75">
      <c r="A366" s="338"/>
      <c r="B366" s="786" t="s">
        <v>6</v>
      </c>
      <c r="C366" s="786" t="s">
        <v>3</v>
      </c>
      <c r="D366" s="889" t="s">
        <v>4</v>
      </c>
      <c r="E366" s="983" t="s">
        <v>7</v>
      </c>
      <c r="F366" s="889" t="s">
        <v>48</v>
      </c>
      <c r="G366" s="787" t="s">
        <v>34</v>
      </c>
      <c r="H366" s="787" t="s">
        <v>35</v>
      </c>
      <c r="I366" s="787" t="s">
        <v>431</v>
      </c>
      <c r="J366" s="787" t="s">
        <v>34</v>
      </c>
      <c r="K366" s="787" t="s">
        <v>35</v>
      </c>
      <c r="L366" s="787" t="s">
        <v>431</v>
      </c>
      <c r="M366" s="787" t="s">
        <v>34</v>
      </c>
      <c r="N366" s="787" t="s">
        <v>35</v>
      </c>
      <c r="O366" s="787" t="s">
        <v>431</v>
      </c>
      <c r="P366" s="899"/>
      <c r="Q366" s="899"/>
      <c r="R366" s="899"/>
      <c r="S366" s="899"/>
      <c r="T366" s="899"/>
    </row>
    <row r="367" spans="1:20" ht="15.75">
      <c r="A367" s="338"/>
      <c r="B367" s="984"/>
      <c r="C367" s="985"/>
      <c r="D367" s="986"/>
      <c r="E367" s="987" t="s">
        <v>85</v>
      </c>
      <c r="F367" s="988" t="s">
        <v>50</v>
      </c>
      <c r="G367" s="985"/>
      <c r="H367" s="985"/>
      <c r="I367" s="989"/>
      <c r="J367" s="985"/>
      <c r="K367" s="985"/>
      <c r="L367" s="989"/>
      <c r="M367" s="985"/>
      <c r="N367" s="985"/>
      <c r="O367" s="990"/>
      <c r="P367" s="899"/>
      <c r="Q367" s="899"/>
      <c r="R367" s="899"/>
      <c r="S367" s="899"/>
      <c r="T367" s="899"/>
    </row>
    <row r="368" spans="1:20">
      <c r="A368" s="338"/>
      <c r="B368" s="891" t="s">
        <v>17</v>
      </c>
      <c r="C368" s="891" t="s">
        <v>36</v>
      </c>
      <c r="D368" s="991" t="s">
        <v>37</v>
      </c>
      <c r="E368" s="789" t="s">
        <v>38</v>
      </c>
      <c r="F368" s="906" t="s">
        <v>258</v>
      </c>
      <c r="G368" s="965">
        <v>7.95</v>
      </c>
      <c r="H368" s="965">
        <v>18.87</v>
      </c>
      <c r="I368" s="877"/>
      <c r="J368" s="965">
        <v>9.2100000000000009</v>
      </c>
      <c r="K368" s="965">
        <v>21.74</v>
      </c>
      <c r="L368" s="877"/>
      <c r="M368" s="965">
        <v>10.199999999999999</v>
      </c>
      <c r="N368" s="965">
        <v>24.33</v>
      </c>
      <c r="O368" s="992"/>
      <c r="P368" s="899"/>
      <c r="Q368" s="899"/>
      <c r="R368" s="899"/>
      <c r="S368" s="899"/>
      <c r="T368" s="899"/>
    </row>
    <row r="369" spans="1:27">
      <c r="A369" s="338"/>
      <c r="B369" s="907"/>
      <c r="C369" s="907"/>
      <c r="D369" s="991" t="s">
        <v>40</v>
      </c>
      <c r="E369" s="789" t="s">
        <v>41</v>
      </c>
      <c r="F369" s="906" t="s">
        <v>258</v>
      </c>
      <c r="G369" s="965">
        <v>8.98</v>
      </c>
      <c r="H369" s="965">
        <v>18.11</v>
      </c>
      <c r="I369" s="877">
        <v>18.37</v>
      </c>
      <c r="J369" s="965">
        <v>9.24</v>
      </c>
      <c r="K369" s="965">
        <v>20.7</v>
      </c>
      <c r="L369" s="965">
        <v>17.8</v>
      </c>
      <c r="M369" s="965">
        <v>10.199999999999999</v>
      </c>
      <c r="N369" s="965">
        <v>24.33</v>
      </c>
      <c r="O369" s="992">
        <v>24.6</v>
      </c>
      <c r="P369" s="899"/>
      <c r="Q369" s="899"/>
      <c r="R369" s="899"/>
      <c r="S369" s="899"/>
      <c r="T369" s="899"/>
    </row>
    <row r="370" spans="1:27">
      <c r="A370" s="338"/>
      <c r="B370" s="907"/>
      <c r="C370" s="907"/>
      <c r="D370" s="991" t="s">
        <v>42</v>
      </c>
      <c r="E370" s="789" t="s">
        <v>43</v>
      </c>
      <c r="F370" s="906" t="s">
        <v>258</v>
      </c>
      <c r="G370" s="965">
        <v>8.98</v>
      </c>
      <c r="H370" s="965">
        <v>18.11</v>
      </c>
      <c r="I370" s="877">
        <v>17.649999999999999</v>
      </c>
      <c r="J370" s="965">
        <v>9.4</v>
      </c>
      <c r="K370" s="965">
        <v>20.28</v>
      </c>
      <c r="L370" s="965">
        <v>17.8</v>
      </c>
      <c r="M370" s="965">
        <v>10.51</v>
      </c>
      <c r="N370" s="965">
        <v>25.56</v>
      </c>
      <c r="O370" s="992">
        <v>24.6</v>
      </c>
      <c r="P370" s="899"/>
      <c r="Q370" s="899"/>
      <c r="R370" s="899"/>
      <c r="S370" s="899"/>
      <c r="T370" s="899"/>
    </row>
    <row r="371" spans="1:27">
      <c r="A371" s="338"/>
      <c r="B371" s="907"/>
      <c r="C371" s="907"/>
      <c r="D371" s="991" t="s">
        <v>44</v>
      </c>
      <c r="E371" s="789" t="s">
        <v>45</v>
      </c>
      <c r="F371" s="906" t="s">
        <v>258</v>
      </c>
      <c r="G371" s="965">
        <v>8.98</v>
      </c>
      <c r="H371" s="965">
        <v>18.11</v>
      </c>
      <c r="I371" s="877">
        <v>17.649999999999999</v>
      </c>
      <c r="J371" s="965">
        <v>9.4</v>
      </c>
      <c r="K371" s="965">
        <v>20.28</v>
      </c>
      <c r="L371" s="965">
        <v>17.8</v>
      </c>
      <c r="M371" s="965">
        <v>10.66</v>
      </c>
      <c r="N371" s="965">
        <v>25.25</v>
      </c>
      <c r="O371" s="992">
        <v>24.6</v>
      </c>
      <c r="P371" s="899"/>
      <c r="Q371" s="899"/>
      <c r="R371" s="899"/>
      <c r="S371" s="899"/>
      <c r="T371" s="899"/>
    </row>
    <row r="372" spans="1:27" ht="30">
      <c r="A372" s="338"/>
      <c r="B372" s="896"/>
      <c r="C372" s="984"/>
      <c r="D372" s="993" t="s">
        <v>176</v>
      </c>
      <c r="E372" s="799" t="s">
        <v>175</v>
      </c>
      <c r="F372" s="906" t="s">
        <v>258</v>
      </c>
      <c r="G372" s="965">
        <v>10.050000000000001</v>
      </c>
      <c r="H372" s="965">
        <v>18.11</v>
      </c>
      <c r="I372" s="877">
        <v>17.649999999999999</v>
      </c>
      <c r="J372" s="965">
        <v>9.93</v>
      </c>
      <c r="K372" s="965">
        <v>20.170000000000002</v>
      </c>
      <c r="L372" s="965">
        <v>17.8</v>
      </c>
      <c r="M372" s="965">
        <v>11.31</v>
      </c>
      <c r="N372" s="965">
        <v>24.49</v>
      </c>
      <c r="O372" s="992">
        <v>24.6</v>
      </c>
      <c r="P372" s="899"/>
      <c r="Q372" s="899"/>
      <c r="R372" s="899"/>
      <c r="S372" s="899"/>
      <c r="T372" s="899"/>
    </row>
    <row r="373" spans="1:27">
      <c r="B373" s="899"/>
      <c r="C373" s="899"/>
      <c r="D373" s="899"/>
      <c r="E373" s="899"/>
      <c r="F373" s="899"/>
      <c r="G373" s="899"/>
      <c r="H373" s="899"/>
      <c r="I373" s="899"/>
      <c r="J373" s="899"/>
      <c r="K373" s="899"/>
      <c r="L373" s="899"/>
      <c r="M373" s="899"/>
      <c r="N373" s="899"/>
      <c r="O373" s="899"/>
      <c r="P373" s="899"/>
      <c r="Q373" s="899"/>
      <c r="R373" s="899"/>
      <c r="S373" s="899"/>
      <c r="T373" s="899"/>
    </row>
    <row r="374" spans="1:27">
      <c r="B374" s="955"/>
      <c r="C374" s="955"/>
      <c r="D374" s="955"/>
      <c r="E374" s="955"/>
      <c r="F374" s="955"/>
      <c r="G374" s="955"/>
      <c r="H374" s="955"/>
      <c r="I374" s="955"/>
      <c r="J374" s="955"/>
      <c r="K374" s="955"/>
      <c r="L374" s="955"/>
      <c r="M374" s="955"/>
      <c r="N374" s="955"/>
      <c r="O374" s="899"/>
      <c r="P374" s="899"/>
      <c r="Q374" s="899"/>
      <c r="R374" s="899"/>
      <c r="S374" s="899"/>
      <c r="T374" s="899"/>
    </row>
    <row r="375" spans="1:27">
      <c r="B375" s="899"/>
      <c r="C375" s="899"/>
      <c r="D375" s="899"/>
      <c r="E375" s="899"/>
      <c r="F375" s="899"/>
      <c r="G375" s="899"/>
      <c r="H375" s="899"/>
      <c r="I375" s="899"/>
      <c r="J375" s="899"/>
      <c r="K375" s="899"/>
      <c r="L375" s="899"/>
      <c r="M375" s="899"/>
      <c r="N375" s="899"/>
      <c r="O375" s="899"/>
      <c r="P375" s="899"/>
      <c r="Q375" s="899"/>
      <c r="R375" s="899"/>
      <c r="S375" s="899"/>
      <c r="T375" s="899"/>
    </row>
    <row r="376" spans="1:27" ht="15.75">
      <c r="B376" s="994"/>
      <c r="C376" s="994"/>
      <c r="D376" s="994"/>
      <c r="E376" s="994"/>
      <c r="F376" s="994"/>
      <c r="G376" s="994"/>
      <c r="H376" s="994"/>
      <c r="I376" s="994"/>
      <c r="J376" s="994"/>
      <c r="K376" s="994"/>
      <c r="L376" s="994"/>
      <c r="M376" s="994"/>
      <c r="N376" s="994"/>
      <c r="O376" s="994"/>
      <c r="P376" s="994"/>
      <c r="Q376" s="994"/>
      <c r="R376" s="994"/>
      <c r="S376" s="995" t="s">
        <v>127</v>
      </c>
      <c r="T376" s="996"/>
      <c r="U376" s="996"/>
      <c r="V376" s="64"/>
      <c r="W376" s="64"/>
      <c r="X376" s="64"/>
      <c r="Y376" s="64"/>
      <c r="Z376" s="64"/>
      <c r="AA376" s="64"/>
    </row>
    <row r="377" spans="1:27" ht="15.75">
      <c r="A377" s="338"/>
      <c r="B377" s="726" t="s">
        <v>273</v>
      </c>
      <c r="C377" s="994"/>
      <c r="D377" s="882"/>
      <c r="E377" s="882"/>
      <c r="F377" s="882"/>
      <c r="G377" s="882"/>
      <c r="H377" s="882"/>
      <c r="I377" s="882"/>
      <c r="J377" s="994"/>
      <c r="K377" s="994"/>
      <c r="L377" s="994"/>
      <c r="M377" s="994"/>
      <c r="N377" s="994"/>
      <c r="O377" s="994"/>
      <c r="P377" s="994"/>
      <c r="Q377" s="994"/>
      <c r="R377" s="994"/>
      <c r="V377" s="1"/>
      <c r="W377" s="1"/>
      <c r="X377" s="1"/>
      <c r="Y377" s="1"/>
      <c r="Z377" s="1"/>
      <c r="AA377" s="1"/>
    </row>
    <row r="378" spans="1:27" ht="12.75" customHeight="1">
      <c r="A378" s="338"/>
      <c r="B378" s="994"/>
      <c r="C378" s="994"/>
      <c r="D378" s="994"/>
      <c r="E378" s="994"/>
      <c r="F378" s="994"/>
      <c r="G378" s="994"/>
      <c r="H378" s="994"/>
      <c r="I378" s="1339" t="s">
        <v>274</v>
      </c>
      <c r="J378" s="1340"/>
      <c r="K378" s="1339" t="s">
        <v>275</v>
      </c>
      <c r="L378" s="1340"/>
      <c r="M378" s="1339" t="s">
        <v>276</v>
      </c>
      <c r="N378" s="1340"/>
      <c r="O378" s="1339" t="s">
        <v>277</v>
      </c>
      <c r="P378" s="1340"/>
      <c r="Q378" s="994"/>
      <c r="R378" s="994"/>
      <c r="S378" s="1402" t="s">
        <v>605</v>
      </c>
      <c r="T378" s="1384" t="s">
        <v>606</v>
      </c>
      <c r="U378" s="737" t="s">
        <v>723</v>
      </c>
      <c r="V378" s="1423" t="s">
        <v>557</v>
      </c>
      <c r="W378" s="769" t="s">
        <v>558</v>
      </c>
      <c r="X378" s="1425" t="s">
        <v>576</v>
      </c>
      <c r="Y378" s="803" t="s">
        <v>577</v>
      </c>
      <c r="Z378" s="769" t="s">
        <v>559</v>
      </c>
      <c r="AA378" s="768" t="s">
        <v>578</v>
      </c>
    </row>
    <row r="379" spans="1:27" ht="31.5">
      <c r="A379" s="338"/>
      <c r="B379" s="786" t="s">
        <v>6</v>
      </c>
      <c r="C379" s="983" t="s">
        <v>3</v>
      </c>
      <c r="D379" s="786" t="s">
        <v>4</v>
      </c>
      <c r="E379" s="786" t="s">
        <v>7</v>
      </c>
      <c r="F379" s="786" t="s">
        <v>48</v>
      </c>
      <c r="G379" s="786" t="s">
        <v>1</v>
      </c>
      <c r="H379" s="786" t="s">
        <v>2</v>
      </c>
      <c r="I379" s="786" t="s">
        <v>1</v>
      </c>
      <c r="J379" s="786" t="s">
        <v>2</v>
      </c>
      <c r="K379" s="786" t="s">
        <v>1</v>
      </c>
      <c r="L379" s="786" t="s">
        <v>2</v>
      </c>
      <c r="M379" s="786" t="s">
        <v>1</v>
      </c>
      <c r="N379" s="786" t="s">
        <v>2</v>
      </c>
      <c r="O379" s="786" t="s">
        <v>1</v>
      </c>
      <c r="P379" s="786" t="s">
        <v>2</v>
      </c>
      <c r="Q379" s="994"/>
      <c r="R379" s="994"/>
      <c r="S379" s="1403"/>
      <c r="T379" s="1385"/>
      <c r="U379" s="738" t="s">
        <v>724</v>
      </c>
      <c r="V379" s="1424"/>
      <c r="W379" s="770" t="s">
        <v>560</v>
      </c>
      <c r="X379" s="1426"/>
      <c r="Y379" s="804"/>
      <c r="Z379" s="770" t="s">
        <v>579</v>
      </c>
      <c r="AA379" s="770" t="s">
        <v>580</v>
      </c>
    </row>
    <row r="380" spans="1:27" ht="15.75">
      <c r="A380" s="338"/>
      <c r="B380" s="997"/>
      <c r="C380" s="998"/>
      <c r="D380" s="997"/>
      <c r="E380" s="997" t="s">
        <v>85</v>
      </c>
      <c r="F380" s="997" t="s">
        <v>271</v>
      </c>
      <c r="G380" s="788" t="s">
        <v>241</v>
      </c>
      <c r="H380" s="997" t="s">
        <v>242</v>
      </c>
      <c r="I380" s="788" t="s">
        <v>241</v>
      </c>
      <c r="J380" s="997" t="s">
        <v>242</v>
      </c>
      <c r="K380" s="788" t="s">
        <v>241</v>
      </c>
      <c r="L380" s="997" t="s">
        <v>242</v>
      </c>
      <c r="M380" s="788" t="s">
        <v>241</v>
      </c>
      <c r="N380" s="997" t="s">
        <v>242</v>
      </c>
      <c r="O380" s="788" t="s">
        <v>241</v>
      </c>
      <c r="P380" s="997" t="s">
        <v>242</v>
      </c>
      <c r="Q380" s="994"/>
      <c r="R380" s="994"/>
      <c r="S380" s="1395" t="s">
        <v>615</v>
      </c>
      <c r="T380" s="1395" t="s">
        <v>725</v>
      </c>
      <c r="U380" s="1398" t="s">
        <v>726</v>
      </c>
      <c r="V380" s="1420" t="s">
        <v>561</v>
      </c>
      <c r="W380" s="1427" t="s">
        <v>566</v>
      </c>
      <c r="X380" s="1420" t="s">
        <v>581</v>
      </c>
      <c r="Y380" s="805" t="s">
        <v>582</v>
      </c>
      <c r="Z380" s="771" t="s">
        <v>563</v>
      </c>
      <c r="AA380" s="772">
        <v>0.67</v>
      </c>
    </row>
    <row r="381" spans="1:27" ht="15.75">
      <c r="A381" s="338"/>
      <c r="B381" s="891" t="s">
        <v>11</v>
      </c>
      <c r="C381" s="905" t="s">
        <v>9</v>
      </c>
      <c r="D381" s="891" t="s">
        <v>10</v>
      </c>
      <c r="E381" s="789" t="s">
        <v>12</v>
      </c>
      <c r="F381" s="739" t="s">
        <v>618</v>
      </c>
      <c r="G381" s="790">
        <v>1.54</v>
      </c>
      <c r="H381" s="791">
        <v>1.42</v>
      </c>
      <c r="I381" s="1341"/>
      <c r="J381" s="1342"/>
      <c r="K381" s="1342"/>
      <c r="L381" s="1342"/>
      <c r="M381" s="1342"/>
      <c r="N381" s="1342"/>
      <c r="O381" s="1342"/>
      <c r="P381" s="1342"/>
      <c r="Q381" s="994"/>
      <c r="R381" s="994"/>
      <c r="S381" s="1396"/>
      <c r="T381" s="1396"/>
      <c r="U381" s="1406"/>
      <c r="V381" s="1421"/>
      <c r="W381" s="1428"/>
      <c r="X381" s="1421"/>
      <c r="Y381" s="805" t="s">
        <v>583</v>
      </c>
      <c r="Z381" s="771" t="s">
        <v>584</v>
      </c>
      <c r="AA381" s="772">
        <v>0.89</v>
      </c>
    </row>
    <row r="382" spans="1:27" ht="15.75">
      <c r="A382" s="338"/>
      <c r="B382" s="907"/>
      <c r="C382" s="953"/>
      <c r="D382" s="907"/>
      <c r="E382" s="794"/>
      <c r="F382" s="739" t="s">
        <v>570</v>
      </c>
      <c r="G382" s="801"/>
      <c r="H382" s="801"/>
      <c r="I382" s="790">
        <v>1.1499999999999999</v>
      </c>
      <c r="J382" s="792">
        <v>1.03</v>
      </c>
      <c r="K382" s="790">
        <v>1.21</v>
      </c>
      <c r="L382" s="790">
        <v>1.0900000000000001</v>
      </c>
      <c r="M382" s="790">
        <v>1.44</v>
      </c>
      <c r="N382" s="793">
        <v>1.31</v>
      </c>
      <c r="O382" s="790">
        <v>1.5</v>
      </c>
      <c r="P382" s="790">
        <v>1.38</v>
      </c>
      <c r="Q382" s="994"/>
      <c r="R382" s="994"/>
      <c r="S382" s="1396"/>
      <c r="T382" s="1396"/>
      <c r="U382" s="1406"/>
      <c r="V382" s="1421"/>
      <c r="W382" s="1428"/>
      <c r="X382" s="1421"/>
      <c r="Y382" s="805" t="s">
        <v>585</v>
      </c>
      <c r="Z382" s="771" t="s">
        <v>586</v>
      </c>
      <c r="AA382" s="772">
        <v>1.04</v>
      </c>
    </row>
    <row r="383" spans="1:27" ht="31.5">
      <c r="A383" s="338"/>
      <c r="B383" s="999"/>
      <c r="C383" s="994"/>
      <c r="D383" s="999"/>
      <c r="E383" s="999"/>
      <c r="F383" s="739" t="s">
        <v>717</v>
      </c>
      <c r="G383" s="801"/>
      <c r="H383" s="801"/>
      <c r="I383" s="790">
        <v>1.38</v>
      </c>
      <c r="J383" s="801"/>
      <c r="K383" s="790">
        <v>1.45</v>
      </c>
      <c r="L383" s="801"/>
      <c r="M383" s="790">
        <v>1.73</v>
      </c>
      <c r="N383" s="801"/>
      <c r="O383" s="790">
        <v>1.8</v>
      </c>
      <c r="P383" s="801"/>
      <c r="Q383" s="994"/>
      <c r="R383" s="994"/>
      <c r="S383" s="1396"/>
      <c r="T383" s="1396"/>
      <c r="U383" s="1406"/>
      <c r="V383" s="1421"/>
      <c r="W383" s="1428"/>
      <c r="X383" s="1421"/>
      <c r="Y383" s="805" t="s">
        <v>587</v>
      </c>
      <c r="Z383" s="771" t="s">
        <v>586</v>
      </c>
      <c r="AA383" s="772">
        <v>1.1000000000000001</v>
      </c>
    </row>
    <row r="384" spans="1:27" ht="15.75">
      <c r="A384" s="338"/>
      <c r="B384" s="907"/>
      <c r="C384" s="953"/>
      <c r="D384" s="907"/>
      <c r="E384" s="794"/>
      <c r="F384" s="739" t="s">
        <v>571</v>
      </c>
      <c r="G384" s="801"/>
      <c r="H384" s="801"/>
      <c r="I384" s="790">
        <v>1.1499999999999999</v>
      </c>
      <c r="J384" s="792">
        <v>1.03</v>
      </c>
      <c r="K384" s="790">
        <v>1.21</v>
      </c>
      <c r="L384" s="790">
        <v>1.0900000000000001</v>
      </c>
      <c r="M384" s="790">
        <v>1.44</v>
      </c>
      <c r="N384" s="793">
        <v>1.31</v>
      </c>
      <c r="O384" s="790">
        <v>1.5</v>
      </c>
      <c r="P384" s="790">
        <v>1.38</v>
      </c>
      <c r="Q384" s="994"/>
      <c r="R384" s="994"/>
      <c r="S384" s="1396"/>
      <c r="T384" s="1396"/>
      <c r="U384" s="1406"/>
      <c r="V384" s="1421"/>
      <c r="W384" s="1428"/>
      <c r="X384" s="1421"/>
      <c r="Y384" s="805" t="s">
        <v>588</v>
      </c>
      <c r="Z384" s="771" t="s">
        <v>586</v>
      </c>
      <c r="AA384" s="772">
        <v>1.3</v>
      </c>
    </row>
    <row r="385" spans="1:27" ht="31.5">
      <c r="A385" s="338"/>
      <c r="B385" s="999"/>
      <c r="C385" s="994"/>
      <c r="D385" s="999"/>
      <c r="E385" s="999"/>
      <c r="F385" s="739" t="s">
        <v>718</v>
      </c>
      <c r="G385" s="801"/>
      <c r="H385" s="801"/>
      <c r="I385" s="790">
        <v>1.38</v>
      </c>
      <c r="J385" s="801"/>
      <c r="K385" s="790">
        <v>1.45</v>
      </c>
      <c r="L385" s="801"/>
      <c r="M385" s="790">
        <v>1.73</v>
      </c>
      <c r="N385" s="801"/>
      <c r="O385" s="790">
        <v>1.8</v>
      </c>
      <c r="P385" s="801"/>
      <c r="Q385" s="994"/>
      <c r="R385" s="994"/>
      <c r="S385" s="1396"/>
      <c r="T385" s="1396"/>
      <c r="U385" s="1406"/>
      <c r="V385" s="1421"/>
      <c r="W385" s="1428"/>
      <c r="X385" s="1421"/>
      <c r="Y385" s="805" t="s">
        <v>589</v>
      </c>
      <c r="Z385" s="771" t="s">
        <v>586</v>
      </c>
      <c r="AA385" s="772">
        <v>1.36</v>
      </c>
    </row>
    <row r="386" spans="1:27" ht="15.75">
      <c r="A386" s="338"/>
      <c r="B386" s="999"/>
      <c r="C386" s="994"/>
      <c r="D386" s="999"/>
      <c r="E386" s="999"/>
      <c r="F386" s="739" t="s">
        <v>572</v>
      </c>
      <c r="G386" s="790">
        <v>1.49</v>
      </c>
      <c r="H386" s="791">
        <v>1.37</v>
      </c>
      <c r="I386" s="1343"/>
      <c r="J386" s="1344"/>
      <c r="K386" s="1344"/>
      <c r="L386" s="1344"/>
      <c r="M386" s="1344"/>
      <c r="N386" s="1344"/>
      <c r="O386" s="1344"/>
      <c r="P386" s="1344"/>
      <c r="Q386" s="994"/>
      <c r="R386" s="994"/>
      <c r="S386" s="1396"/>
      <c r="T386" s="1396"/>
      <c r="U386" s="1406"/>
      <c r="V386" s="1421"/>
      <c r="W386" s="1428"/>
      <c r="X386" s="1421"/>
      <c r="Y386" s="805" t="s">
        <v>590</v>
      </c>
      <c r="Z386" s="771" t="s">
        <v>562</v>
      </c>
      <c r="AA386" s="772">
        <v>1.42</v>
      </c>
    </row>
    <row r="387" spans="1:27" ht="31.5">
      <c r="A387" s="338"/>
      <c r="B387" s="999"/>
      <c r="C387" s="994"/>
      <c r="D387" s="999"/>
      <c r="E387" s="999"/>
      <c r="F387" s="739" t="s">
        <v>573</v>
      </c>
      <c r="G387" s="790">
        <v>1.49</v>
      </c>
      <c r="H387" s="791">
        <v>1.37</v>
      </c>
      <c r="I387" s="1345"/>
      <c r="J387" s="1346"/>
      <c r="K387" s="1346"/>
      <c r="L387" s="1346"/>
      <c r="M387" s="1346"/>
      <c r="N387" s="1346"/>
      <c r="O387" s="1346"/>
      <c r="P387" s="1346"/>
      <c r="Q387" s="994"/>
      <c r="R387" s="994"/>
      <c r="S387" s="1396"/>
      <c r="T387" s="1396"/>
      <c r="U387" s="1406"/>
      <c r="V387" s="1421"/>
      <c r="W387" s="1428"/>
      <c r="X387" s="1421"/>
      <c r="Y387" s="805" t="s">
        <v>590</v>
      </c>
      <c r="Z387" s="771" t="s">
        <v>564</v>
      </c>
      <c r="AA387" s="772">
        <v>1.36</v>
      </c>
    </row>
    <row r="388" spans="1:27" ht="15.75">
      <c r="A388" s="338"/>
      <c r="B388" s="907"/>
      <c r="C388" s="953"/>
      <c r="D388" s="896"/>
      <c r="E388" s="1000"/>
      <c r="F388" s="739" t="s">
        <v>619</v>
      </c>
      <c r="G388" s="790">
        <v>0.74</v>
      </c>
      <c r="H388" s="791">
        <v>0.62</v>
      </c>
      <c r="I388" s="1345"/>
      <c r="J388" s="1346"/>
      <c r="K388" s="1346"/>
      <c r="L388" s="1346"/>
      <c r="M388" s="1346"/>
      <c r="N388" s="1346"/>
      <c r="O388" s="1346"/>
      <c r="P388" s="1346"/>
      <c r="Q388" s="994"/>
      <c r="R388" s="994"/>
      <c r="S388" s="1396"/>
      <c r="T388" s="1396"/>
      <c r="U388" s="1406"/>
      <c r="V388" s="1421"/>
      <c r="W388" s="1428"/>
      <c r="X388" s="1422"/>
      <c r="Y388" s="805" t="s">
        <v>591</v>
      </c>
      <c r="Z388" s="771" t="s">
        <v>569</v>
      </c>
      <c r="AA388" s="772">
        <v>1.36</v>
      </c>
    </row>
    <row r="389" spans="1:27" ht="15.75">
      <c r="A389" s="338"/>
      <c r="B389" s="907"/>
      <c r="C389" s="953"/>
      <c r="D389" s="891" t="s">
        <v>13</v>
      </c>
      <c r="E389" s="789" t="s">
        <v>14</v>
      </c>
      <c r="F389" s="739" t="s">
        <v>618</v>
      </c>
      <c r="G389" s="790">
        <v>1.54</v>
      </c>
      <c r="H389" s="791">
        <v>1.42</v>
      </c>
      <c r="I389" s="1347"/>
      <c r="J389" s="1348"/>
      <c r="K389" s="1348"/>
      <c r="L389" s="1348"/>
      <c r="M389" s="1348"/>
      <c r="N389" s="1348"/>
      <c r="O389" s="1348"/>
      <c r="P389" s="1348"/>
      <c r="Q389" s="994"/>
      <c r="R389" s="994"/>
      <c r="S389" s="1396"/>
      <c r="T389" s="1396"/>
      <c r="U389" s="1406"/>
      <c r="V389" s="1421"/>
      <c r="W389" s="1428"/>
      <c r="X389" s="1420" t="s">
        <v>592</v>
      </c>
      <c r="Y389" s="805" t="s">
        <v>582</v>
      </c>
      <c r="Z389" s="771" t="s">
        <v>563</v>
      </c>
      <c r="AA389" s="772">
        <v>0.56000000000000005</v>
      </c>
    </row>
    <row r="390" spans="1:27" ht="15.75">
      <c r="A390" s="338"/>
      <c r="B390" s="907"/>
      <c r="C390" s="953"/>
      <c r="D390" s="907"/>
      <c r="E390" s="794"/>
      <c r="F390" s="739" t="s">
        <v>570</v>
      </c>
      <c r="G390" s="801"/>
      <c r="H390" s="801"/>
      <c r="I390" s="790">
        <v>1.1499999999999999</v>
      </c>
      <c r="J390" s="792">
        <v>1.03</v>
      </c>
      <c r="K390" s="790">
        <v>1.21</v>
      </c>
      <c r="L390" s="790">
        <v>1.0900000000000001</v>
      </c>
      <c r="M390" s="790">
        <v>1.44</v>
      </c>
      <c r="N390" s="793">
        <v>1.31</v>
      </c>
      <c r="O390" s="790">
        <v>1.5</v>
      </c>
      <c r="P390" s="790">
        <v>1.38</v>
      </c>
      <c r="Q390" s="994"/>
      <c r="R390" s="882"/>
      <c r="S390" s="1396"/>
      <c r="T390" s="1396"/>
      <c r="U390" s="1406"/>
      <c r="V390" s="1421"/>
      <c r="W390" s="1428"/>
      <c r="X390" s="1421"/>
      <c r="Y390" s="805" t="s">
        <v>583</v>
      </c>
      <c r="Z390" s="771" t="s">
        <v>584</v>
      </c>
      <c r="AA390" s="772">
        <v>0.78</v>
      </c>
    </row>
    <row r="391" spans="1:27" ht="15.75">
      <c r="A391" s="338"/>
      <c r="B391" s="907"/>
      <c r="C391" s="953"/>
      <c r="D391" s="907"/>
      <c r="E391" s="794"/>
      <c r="F391" s="739" t="s">
        <v>571</v>
      </c>
      <c r="G391" s="801"/>
      <c r="H391" s="801"/>
      <c r="I391" s="790">
        <v>1.1499999999999999</v>
      </c>
      <c r="J391" s="792">
        <v>1.03</v>
      </c>
      <c r="K391" s="790">
        <v>1.21</v>
      </c>
      <c r="L391" s="790">
        <v>1.0900000000000001</v>
      </c>
      <c r="M391" s="790">
        <v>1.44</v>
      </c>
      <c r="N391" s="793">
        <v>1.31</v>
      </c>
      <c r="O391" s="790">
        <v>1.5</v>
      </c>
      <c r="P391" s="790">
        <v>1.38</v>
      </c>
      <c r="Q391" s="994"/>
      <c r="R391" s="882"/>
      <c r="S391" s="1396"/>
      <c r="T391" s="1396"/>
      <c r="U391" s="1406"/>
      <c r="V391" s="1421"/>
      <c r="W391" s="1428"/>
      <c r="X391" s="1421"/>
      <c r="Y391" s="805" t="s">
        <v>585</v>
      </c>
      <c r="Z391" s="771" t="s">
        <v>586</v>
      </c>
      <c r="AA391" s="772">
        <v>0.93</v>
      </c>
    </row>
    <row r="392" spans="1:27" ht="15.75">
      <c r="A392" s="338"/>
      <c r="B392" s="907"/>
      <c r="C392" s="953"/>
      <c r="D392" s="907"/>
      <c r="E392" s="794"/>
      <c r="F392" s="739" t="s">
        <v>572</v>
      </c>
      <c r="G392" s="790">
        <v>1.49</v>
      </c>
      <c r="H392" s="791">
        <v>1.37</v>
      </c>
      <c r="I392" s="1343"/>
      <c r="J392" s="1344"/>
      <c r="K392" s="1344"/>
      <c r="L392" s="1344"/>
      <c r="M392" s="1344"/>
      <c r="N392" s="1344"/>
      <c r="O392" s="1344"/>
      <c r="P392" s="1344"/>
      <c r="Q392" s="994"/>
      <c r="R392" s="882"/>
      <c r="S392" s="1396"/>
      <c r="T392" s="1396"/>
      <c r="U392" s="1406"/>
      <c r="V392" s="1421"/>
      <c r="W392" s="1428"/>
      <c r="X392" s="1421"/>
      <c r="Y392" s="805" t="s">
        <v>587</v>
      </c>
      <c r="Z392" s="771" t="s">
        <v>586</v>
      </c>
      <c r="AA392" s="772">
        <v>0.99</v>
      </c>
    </row>
    <row r="393" spans="1:27" ht="31.5">
      <c r="A393" s="338"/>
      <c r="B393" s="907"/>
      <c r="C393" s="953"/>
      <c r="D393" s="907"/>
      <c r="E393" s="794"/>
      <c r="F393" s="739" t="s">
        <v>573</v>
      </c>
      <c r="G393" s="790">
        <v>1.49</v>
      </c>
      <c r="H393" s="791">
        <v>1.37</v>
      </c>
      <c r="I393" s="1345"/>
      <c r="J393" s="1346"/>
      <c r="K393" s="1346"/>
      <c r="L393" s="1346"/>
      <c r="M393" s="1346"/>
      <c r="N393" s="1346"/>
      <c r="O393" s="1346"/>
      <c r="P393" s="1346"/>
      <c r="Q393" s="994"/>
      <c r="R393" s="882"/>
      <c r="S393" s="1396"/>
      <c r="T393" s="1396"/>
      <c r="U393" s="1406"/>
      <c r="V393" s="1421"/>
      <c r="W393" s="1428"/>
      <c r="X393" s="1421"/>
      <c r="Y393" s="805" t="s">
        <v>588</v>
      </c>
      <c r="Z393" s="771" t="s">
        <v>586</v>
      </c>
      <c r="AA393" s="772">
        <v>1.19</v>
      </c>
    </row>
    <row r="394" spans="1:27" ht="15.75">
      <c r="A394" s="338"/>
      <c r="B394" s="907"/>
      <c r="C394" s="953"/>
      <c r="D394" s="907"/>
      <c r="E394" s="794"/>
      <c r="F394" s="739" t="s">
        <v>619</v>
      </c>
      <c r="G394" s="790">
        <v>0.74</v>
      </c>
      <c r="H394" s="791">
        <v>0.62</v>
      </c>
      <c r="I394" s="1345"/>
      <c r="J394" s="1346"/>
      <c r="K394" s="1346"/>
      <c r="L394" s="1346"/>
      <c r="M394" s="1346"/>
      <c r="N394" s="1346"/>
      <c r="O394" s="1346"/>
      <c r="P394" s="1346"/>
      <c r="Q394" s="994"/>
      <c r="R394" s="994"/>
      <c r="S394" s="1396"/>
      <c r="T394" s="1396"/>
      <c r="U394" s="1406"/>
      <c r="V394" s="1421"/>
      <c r="W394" s="1428"/>
      <c r="X394" s="1421"/>
      <c r="Y394" s="805" t="s">
        <v>589</v>
      </c>
      <c r="Z394" s="771" t="s">
        <v>586</v>
      </c>
      <c r="AA394" s="772">
        <v>1.25</v>
      </c>
    </row>
    <row r="395" spans="1:27" ht="15.75">
      <c r="A395" s="338"/>
      <c r="B395" s="891" t="s">
        <v>17</v>
      </c>
      <c r="C395" s="905" t="s">
        <v>15</v>
      </c>
      <c r="D395" s="891" t="s">
        <v>16</v>
      </c>
      <c r="E395" s="789" t="s">
        <v>18</v>
      </c>
      <c r="F395" s="739" t="s">
        <v>618</v>
      </c>
      <c r="G395" s="790">
        <v>2.89</v>
      </c>
      <c r="H395" s="791">
        <v>2.82</v>
      </c>
      <c r="I395" s="1347"/>
      <c r="J395" s="1348"/>
      <c r="K395" s="1348"/>
      <c r="L395" s="1348"/>
      <c r="M395" s="1348"/>
      <c r="N395" s="1348"/>
      <c r="O395" s="1348"/>
      <c r="P395" s="1348"/>
      <c r="Q395" s="994"/>
      <c r="R395" s="994"/>
      <c r="S395" s="1396"/>
      <c r="T395" s="1396"/>
      <c r="U395" s="1406"/>
      <c r="V395" s="1421"/>
      <c r="W395" s="1428"/>
      <c r="X395" s="1421"/>
      <c r="Y395" s="805" t="s">
        <v>590</v>
      </c>
      <c r="Z395" s="771" t="s">
        <v>562</v>
      </c>
      <c r="AA395" s="772">
        <v>1.31</v>
      </c>
    </row>
    <row r="396" spans="1:27" ht="15.75">
      <c r="A396" s="338"/>
      <c r="B396" s="907"/>
      <c r="C396" s="953"/>
      <c r="D396" s="907"/>
      <c r="E396" s="794"/>
      <c r="F396" s="739" t="s">
        <v>574</v>
      </c>
      <c r="G396" s="801"/>
      <c r="H396" s="801"/>
      <c r="I396" s="790">
        <v>1.31</v>
      </c>
      <c r="J396" s="792">
        <v>1.24</v>
      </c>
      <c r="K396" s="790">
        <v>1.31</v>
      </c>
      <c r="L396" s="790">
        <v>1.24</v>
      </c>
      <c r="M396" s="790">
        <v>1.5</v>
      </c>
      <c r="N396" s="793">
        <v>1.43</v>
      </c>
      <c r="O396" s="790">
        <v>1.5</v>
      </c>
      <c r="P396" s="790">
        <v>1.43</v>
      </c>
      <c r="Q396" s="994"/>
      <c r="R396" s="994"/>
      <c r="S396" s="1396"/>
      <c r="T396" s="1396"/>
      <c r="U396" s="1406"/>
      <c r="V396" s="1421"/>
      <c r="W396" s="1428"/>
      <c r="X396" s="1421"/>
      <c r="Y396" s="805" t="s">
        <v>590</v>
      </c>
      <c r="Z396" s="771" t="s">
        <v>564</v>
      </c>
      <c r="AA396" s="772">
        <v>1.25</v>
      </c>
    </row>
    <row r="397" spans="1:27" ht="15.75">
      <c r="A397" s="338"/>
      <c r="B397" s="907"/>
      <c r="C397" s="953"/>
      <c r="D397" s="907"/>
      <c r="E397" s="794"/>
      <c r="F397" s="739" t="s">
        <v>572</v>
      </c>
      <c r="G397" s="790">
        <v>2.78</v>
      </c>
      <c r="H397" s="791">
        <v>2.71</v>
      </c>
      <c r="I397" s="1343"/>
      <c r="J397" s="1344"/>
      <c r="K397" s="1344"/>
      <c r="L397" s="1344"/>
      <c r="M397" s="1344"/>
      <c r="N397" s="1344"/>
      <c r="O397" s="1344"/>
      <c r="P397" s="1344"/>
      <c r="Q397" s="994"/>
      <c r="R397" s="994"/>
      <c r="S397" s="1397"/>
      <c r="T397" s="1397"/>
      <c r="U397" s="1399"/>
      <c r="V397" s="1422"/>
      <c r="W397" s="1429"/>
      <c r="X397" s="1422"/>
      <c r="Y397" s="805" t="s">
        <v>591</v>
      </c>
      <c r="Z397" s="771" t="s">
        <v>569</v>
      </c>
      <c r="AA397" s="772">
        <v>1.25</v>
      </c>
    </row>
    <row r="398" spans="1:27" ht="15.75">
      <c r="A398" s="338"/>
      <c r="B398" s="907"/>
      <c r="C398" s="953"/>
      <c r="D398" s="907"/>
      <c r="E398" s="794"/>
      <c r="F398" s="739" t="s">
        <v>575</v>
      </c>
      <c r="G398" s="790">
        <v>2.78</v>
      </c>
      <c r="H398" s="791">
        <v>2.71</v>
      </c>
      <c r="I398" s="1345"/>
      <c r="J398" s="1346"/>
      <c r="K398" s="1346"/>
      <c r="L398" s="1346"/>
      <c r="M398" s="1346"/>
      <c r="N398" s="1346"/>
      <c r="O398" s="1346"/>
      <c r="P398" s="1346"/>
      <c r="Q398" s="994"/>
      <c r="R398" s="994"/>
      <c r="S398" s="1395" t="s">
        <v>623</v>
      </c>
      <c r="T398" s="1395" t="s">
        <v>727</v>
      </c>
      <c r="U398" s="1398" t="s">
        <v>726</v>
      </c>
      <c r="V398" s="1427" t="s">
        <v>565</v>
      </c>
      <c r="W398" s="1427" t="s">
        <v>593</v>
      </c>
      <c r="X398" s="1420" t="s">
        <v>581</v>
      </c>
      <c r="Y398" s="805" t="s">
        <v>582</v>
      </c>
      <c r="Z398" s="771" t="s">
        <v>563</v>
      </c>
      <c r="AA398" s="772">
        <v>0.65</v>
      </c>
    </row>
    <row r="399" spans="1:27" ht="15.75">
      <c r="A399" s="338"/>
      <c r="B399" s="907"/>
      <c r="C399" s="953"/>
      <c r="D399" s="907"/>
      <c r="E399" s="794"/>
      <c r="F399" s="739" t="s">
        <v>619</v>
      </c>
      <c r="G399" s="790">
        <v>0.71</v>
      </c>
      <c r="H399" s="791">
        <v>0.64</v>
      </c>
      <c r="I399" s="1345"/>
      <c r="J399" s="1346"/>
      <c r="K399" s="1346"/>
      <c r="L399" s="1346"/>
      <c r="M399" s="1346"/>
      <c r="N399" s="1346"/>
      <c r="O399" s="1346"/>
      <c r="P399" s="1346"/>
      <c r="Q399" s="994"/>
      <c r="R399" s="994"/>
      <c r="S399" s="1396"/>
      <c r="T399" s="1396"/>
      <c r="U399" s="1406"/>
      <c r="V399" s="1428"/>
      <c r="W399" s="1428"/>
      <c r="X399" s="1421"/>
      <c r="Y399" s="805" t="s">
        <v>594</v>
      </c>
      <c r="Z399" s="771" t="s">
        <v>586</v>
      </c>
      <c r="AA399" s="772">
        <v>1.2</v>
      </c>
    </row>
    <row r="400" spans="1:27" ht="15.75">
      <c r="A400" s="338"/>
      <c r="B400" s="907"/>
      <c r="C400" s="953"/>
      <c r="D400" s="907"/>
      <c r="E400" s="794"/>
      <c r="F400" s="739" t="s">
        <v>626</v>
      </c>
      <c r="G400" s="790">
        <v>3.31</v>
      </c>
      <c r="H400" s="791">
        <v>3.24</v>
      </c>
      <c r="I400" s="1345"/>
      <c r="J400" s="1346"/>
      <c r="K400" s="1346"/>
      <c r="L400" s="1346"/>
      <c r="M400" s="1346"/>
      <c r="N400" s="1346"/>
      <c r="O400" s="1346"/>
      <c r="P400" s="1346"/>
      <c r="Q400" s="994"/>
      <c r="R400" s="994"/>
      <c r="S400" s="1396"/>
      <c r="T400" s="1396"/>
      <c r="U400" s="1406"/>
      <c r="V400" s="1428"/>
      <c r="W400" s="1428"/>
      <c r="X400" s="1421"/>
      <c r="Y400" s="805" t="s">
        <v>595</v>
      </c>
      <c r="Z400" s="771" t="s">
        <v>586</v>
      </c>
      <c r="AA400" s="772">
        <v>1.37</v>
      </c>
    </row>
    <row r="401" spans="1:27" ht="15.75">
      <c r="A401" s="338"/>
      <c r="B401" s="907"/>
      <c r="C401" s="953"/>
      <c r="D401" s="1001" t="s">
        <v>20</v>
      </c>
      <c r="E401" s="967" t="s">
        <v>21</v>
      </c>
      <c r="F401" s="739" t="s">
        <v>618</v>
      </c>
      <c r="G401" s="790">
        <v>2.89</v>
      </c>
      <c r="H401" s="791">
        <v>2.82</v>
      </c>
      <c r="I401" s="1347"/>
      <c r="J401" s="1348"/>
      <c r="K401" s="1348"/>
      <c r="L401" s="1348"/>
      <c r="M401" s="1348"/>
      <c r="N401" s="1348"/>
      <c r="O401" s="1348"/>
      <c r="P401" s="1348"/>
      <c r="Q401" s="994"/>
      <c r="R401" s="994"/>
      <c r="S401" s="1396"/>
      <c r="T401" s="1396"/>
      <c r="U401" s="1406"/>
      <c r="V401" s="1428"/>
      <c r="W401" s="1428"/>
      <c r="X401" s="1421"/>
      <c r="Y401" s="805" t="s">
        <v>590</v>
      </c>
      <c r="Z401" s="771" t="s">
        <v>562</v>
      </c>
      <c r="AA401" s="772">
        <v>2.75</v>
      </c>
    </row>
    <row r="402" spans="1:27" ht="15.75">
      <c r="A402" s="338"/>
      <c r="B402" s="907"/>
      <c r="C402" s="953"/>
      <c r="D402" s="907"/>
      <c r="E402" s="794"/>
      <c r="F402" s="739" t="s">
        <v>574</v>
      </c>
      <c r="G402" s="801"/>
      <c r="H402" s="801"/>
      <c r="I402" s="790">
        <v>1.31</v>
      </c>
      <c r="J402" s="792">
        <v>1.24</v>
      </c>
      <c r="K402" s="790">
        <v>1.31</v>
      </c>
      <c r="L402" s="790">
        <v>1.24</v>
      </c>
      <c r="M402" s="790">
        <v>1.5</v>
      </c>
      <c r="N402" s="793">
        <v>1.43</v>
      </c>
      <c r="O402" s="790">
        <v>1.5</v>
      </c>
      <c r="P402" s="790">
        <v>1.43</v>
      </c>
      <c r="Q402" s="994"/>
      <c r="R402" s="994"/>
      <c r="S402" s="1396"/>
      <c r="T402" s="1396"/>
      <c r="U402" s="1406"/>
      <c r="V402" s="1428"/>
      <c r="W402" s="1428"/>
      <c r="X402" s="1421"/>
      <c r="Y402" s="805" t="s">
        <v>591</v>
      </c>
      <c r="Z402" s="771" t="s">
        <v>564</v>
      </c>
      <c r="AA402" s="772">
        <v>2.64</v>
      </c>
    </row>
    <row r="403" spans="1:27" ht="15.75">
      <c r="A403" s="338"/>
      <c r="B403" s="907"/>
      <c r="C403" s="953"/>
      <c r="D403" s="907"/>
      <c r="E403" s="794"/>
      <c r="F403" s="739" t="s">
        <v>575</v>
      </c>
      <c r="G403" s="790">
        <v>2.78</v>
      </c>
      <c r="H403" s="791">
        <v>2.71</v>
      </c>
      <c r="I403" s="1343"/>
      <c r="J403" s="1344"/>
      <c r="K403" s="1344"/>
      <c r="L403" s="1344"/>
      <c r="M403" s="1344"/>
      <c r="N403" s="1344"/>
      <c r="O403" s="1344"/>
      <c r="P403" s="1344"/>
      <c r="Q403" s="994"/>
      <c r="R403" s="994"/>
      <c r="S403" s="1396"/>
      <c r="T403" s="1396"/>
      <c r="U403" s="1406"/>
      <c r="V403" s="1428"/>
      <c r="W403" s="1428"/>
      <c r="X403" s="1421"/>
      <c r="Y403" s="805" t="s">
        <v>591</v>
      </c>
      <c r="Z403" s="771" t="s">
        <v>569</v>
      </c>
      <c r="AA403" s="772">
        <v>2.64</v>
      </c>
    </row>
    <row r="404" spans="1:27" ht="15.75">
      <c r="A404" s="338"/>
      <c r="B404" s="907"/>
      <c r="C404" s="953"/>
      <c r="D404" s="907"/>
      <c r="E404" s="794"/>
      <c r="F404" s="739" t="s">
        <v>619</v>
      </c>
      <c r="G404" s="790">
        <v>0.71</v>
      </c>
      <c r="H404" s="791">
        <v>0.64</v>
      </c>
      <c r="I404" s="1345"/>
      <c r="J404" s="1346"/>
      <c r="K404" s="1346"/>
      <c r="L404" s="1346"/>
      <c r="M404" s="1346"/>
      <c r="N404" s="1346"/>
      <c r="O404" s="1346"/>
      <c r="P404" s="1346"/>
      <c r="Q404" s="994"/>
      <c r="R404" s="994"/>
      <c r="S404" s="1396"/>
      <c r="T404" s="1396"/>
      <c r="U404" s="1406"/>
      <c r="V404" s="1428"/>
      <c r="W404" s="1428"/>
      <c r="X404" s="1422"/>
      <c r="Y404" s="805" t="s">
        <v>596</v>
      </c>
      <c r="Z404" s="771" t="s">
        <v>597</v>
      </c>
      <c r="AA404" s="772">
        <v>3.16</v>
      </c>
    </row>
    <row r="405" spans="1:27" ht="15.75">
      <c r="A405" s="338"/>
      <c r="B405" s="907"/>
      <c r="C405" s="953"/>
      <c r="D405" s="907"/>
      <c r="E405" s="794"/>
      <c r="F405" s="739" t="s">
        <v>626</v>
      </c>
      <c r="G405" s="790">
        <v>3.31</v>
      </c>
      <c r="H405" s="791">
        <v>3.24</v>
      </c>
      <c r="I405" s="1345"/>
      <c r="J405" s="1346"/>
      <c r="K405" s="1346"/>
      <c r="L405" s="1346"/>
      <c r="M405" s="1346"/>
      <c r="N405" s="1346"/>
      <c r="O405" s="1346"/>
      <c r="P405" s="1346"/>
      <c r="Q405" s="994"/>
      <c r="R405" s="994"/>
      <c r="S405" s="1396"/>
      <c r="T405" s="1396"/>
      <c r="U405" s="1406"/>
      <c r="V405" s="1428"/>
      <c r="W405" s="1428"/>
      <c r="X405" s="1420" t="s">
        <v>592</v>
      </c>
      <c r="Y405" s="805" t="s">
        <v>582</v>
      </c>
      <c r="Z405" s="771" t="s">
        <v>563</v>
      </c>
      <c r="AA405" s="772">
        <v>0.59</v>
      </c>
    </row>
    <row r="406" spans="1:27" ht="31.5">
      <c r="A406" s="338"/>
      <c r="B406" s="907"/>
      <c r="C406" s="905" t="s">
        <v>22</v>
      </c>
      <c r="D406" s="891" t="s">
        <v>23</v>
      </c>
      <c r="E406" s="789" t="s">
        <v>24</v>
      </c>
      <c r="F406" s="739" t="s">
        <v>632</v>
      </c>
      <c r="G406" s="790">
        <v>4.5599999999999996</v>
      </c>
      <c r="H406" s="791">
        <v>4.3099999999999996</v>
      </c>
      <c r="I406" s="1345"/>
      <c r="J406" s="1346"/>
      <c r="K406" s="1346"/>
      <c r="L406" s="1346"/>
      <c r="M406" s="1346"/>
      <c r="N406" s="1346"/>
      <c r="O406" s="1346"/>
      <c r="P406" s="1346"/>
      <c r="Q406" s="994"/>
      <c r="R406" s="994"/>
      <c r="S406" s="1396"/>
      <c r="T406" s="1396"/>
      <c r="U406" s="1406"/>
      <c r="V406" s="1428"/>
      <c r="W406" s="1428"/>
      <c r="X406" s="1421"/>
      <c r="Y406" s="805" t="s">
        <v>594</v>
      </c>
      <c r="Z406" s="771" t="s">
        <v>586</v>
      </c>
      <c r="AA406" s="772">
        <v>1.1399999999999999</v>
      </c>
    </row>
    <row r="407" spans="1:27" ht="15.75">
      <c r="A407" s="338"/>
      <c r="B407" s="907"/>
      <c r="C407" s="905" t="s">
        <v>25</v>
      </c>
      <c r="D407" s="891" t="s">
        <v>26</v>
      </c>
      <c r="E407" s="789" t="s">
        <v>27</v>
      </c>
      <c r="F407" s="739" t="s">
        <v>626</v>
      </c>
      <c r="G407" s="790">
        <v>4.5599999999999996</v>
      </c>
      <c r="H407" s="791">
        <v>4.3099999999999996</v>
      </c>
      <c r="I407" s="1345"/>
      <c r="J407" s="1346"/>
      <c r="K407" s="1346"/>
      <c r="L407" s="1346"/>
      <c r="M407" s="1346"/>
      <c r="N407" s="1346"/>
      <c r="O407" s="1346"/>
      <c r="P407" s="1346"/>
      <c r="Q407" s="994"/>
      <c r="R407" s="994"/>
      <c r="S407" s="1396"/>
      <c r="T407" s="1396"/>
      <c r="U407" s="1406"/>
      <c r="V407" s="1428"/>
      <c r="W407" s="1428"/>
      <c r="X407" s="1421"/>
      <c r="Y407" s="805" t="s">
        <v>595</v>
      </c>
      <c r="Z407" s="771" t="s">
        <v>586</v>
      </c>
      <c r="AA407" s="772">
        <v>1.3</v>
      </c>
    </row>
    <row r="408" spans="1:27" ht="15.75">
      <c r="A408" s="338"/>
      <c r="B408" s="907"/>
      <c r="C408" s="953"/>
      <c r="D408" s="1001" t="s">
        <v>28</v>
      </c>
      <c r="E408" s="967" t="s">
        <v>29</v>
      </c>
      <c r="F408" s="739" t="s">
        <v>626</v>
      </c>
      <c r="G408" s="801"/>
      <c r="H408" s="791">
        <v>4.3099999999999996</v>
      </c>
      <c r="I408" s="1345"/>
      <c r="J408" s="1346"/>
      <c r="K408" s="1346"/>
      <c r="L408" s="1346"/>
      <c r="M408" s="1346"/>
      <c r="N408" s="1346"/>
      <c r="O408" s="1346"/>
      <c r="P408" s="1346"/>
      <c r="Q408" s="994"/>
      <c r="R408" s="994"/>
      <c r="S408" s="1396"/>
      <c r="T408" s="1396"/>
      <c r="U408" s="1406"/>
      <c r="V408" s="1428"/>
      <c r="W408" s="1428"/>
      <c r="X408" s="1421"/>
      <c r="Y408" s="805" t="s">
        <v>590</v>
      </c>
      <c r="Z408" s="771" t="s">
        <v>562</v>
      </c>
      <c r="AA408" s="772">
        <v>2.69</v>
      </c>
    </row>
    <row r="409" spans="1:27" ht="15.75">
      <c r="A409" s="338"/>
      <c r="B409" s="907"/>
      <c r="C409" s="953"/>
      <c r="D409" s="1001" t="s">
        <v>30</v>
      </c>
      <c r="E409" s="967" t="s">
        <v>31</v>
      </c>
      <c r="F409" s="739" t="s">
        <v>626</v>
      </c>
      <c r="G409" s="801"/>
      <c r="H409" s="791">
        <v>4.3099999999999996</v>
      </c>
      <c r="I409" s="1345"/>
      <c r="J409" s="1346"/>
      <c r="K409" s="1346"/>
      <c r="L409" s="1346"/>
      <c r="M409" s="1346"/>
      <c r="N409" s="1346"/>
      <c r="O409" s="1346"/>
      <c r="P409" s="1346"/>
      <c r="Q409" s="994"/>
      <c r="R409" s="994"/>
      <c r="S409" s="1396"/>
      <c r="T409" s="1396"/>
      <c r="U409" s="1406"/>
      <c r="V409" s="1428"/>
      <c r="W409" s="1428"/>
      <c r="X409" s="1421"/>
      <c r="Y409" s="805" t="s">
        <v>591</v>
      </c>
      <c r="Z409" s="771" t="s">
        <v>564</v>
      </c>
      <c r="AA409" s="772">
        <v>2.58</v>
      </c>
    </row>
    <row r="410" spans="1:27" ht="15.75">
      <c r="A410" s="338"/>
      <c r="B410" s="896"/>
      <c r="C410" s="1002"/>
      <c r="D410" s="1003" t="s">
        <v>32</v>
      </c>
      <c r="E410" s="972" t="s">
        <v>33</v>
      </c>
      <c r="F410" s="739" t="s">
        <v>626</v>
      </c>
      <c r="G410" s="801"/>
      <c r="H410" s="791">
        <v>4.3099999999999996</v>
      </c>
      <c r="I410" s="1345"/>
      <c r="J410" s="1346"/>
      <c r="K410" s="1346"/>
      <c r="L410" s="1346"/>
      <c r="M410" s="1346"/>
      <c r="N410" s="1346"/>
      <c r="O410" s="1346"/>
      <c r="P410" s="1346"/>
      <c r="Q410" s="994"/>
      <c r="R410" s="994"/>
      <c r="S410" s="1396"/>
      <c r="T410" s="1396"/>
      <c r="U410" s="1406"/>
      <c r="V410" s="1428"/>
      <c r="W410" s="1428"/>
      <c r="X410" s="1421"/>
      <c r="Y410" s="805" t="s">
        <v>591</v>
      </c>
      <c r="Z410" s="771" t="s">
        <v>569</v>
      </c>
      <c r="AA410" s="772">
        <v>2.58</v>
      </c>
    </row>
    <row r="411" spans="1:27">
      <c r="A411" s="338"/>
      <c r="B411" s="994" t="s">
        <v>243</v>
      </c>
      <c r="C411" s="994"/>
      <c r="D411" s="994"/>
      <c r="E411" s="994"/>
      <c r="F411" s="994"/>
      <c r="G411" s="994"/>
      <c r="H411" s="882"/>
      <c r="I411" s="994"/>
      <c r="J411" s="994"/>
      <c r="K411" s="994"/>
      <c r="L411" s="994"/>
      <c r="M411" s="994"/>
      <c r="N411" s="994"/>
      <c r="O411" s="994"/>
      <c r="P411" s="994"/>
      <c r="Q411" s="994"/>
      <c r="R411" s="994"/>
      <c r="S411" s="1397"/>
      <c r="T411" s="1397"/>
      <c r="U411" s="1399"/>
      <c r="V411" s="1429"/>
      <c r="W411" s="1429"/>
      <c r="X411" s="1422"/>
      <c r="Y411" s="805" t="s">
        <v>596</v>
      </c>
      <c r="Z411" s="771" t="s">
        <v>597</v>
      </c>
      <c r="AA411" s="772">
        <v>3.1</v>
      </c>
    </row>
    <row r="412" spans="1:27" ht="30">
      <c r="A412" s="338"/>
      <c r="B412" s="994" t="s">
        <v>244</v>
      </c>
      <c r="C412" s="994"/>
      <c r="D412" s="994"/>
      <c r="E412" s="994"/>
      <c r="F412" s="994"/>
      <c r="G412" s="994"/>
      <c r="H412" s="882"/>
      <c r="I412" s="994"/>
      <c r="J412" s="1004"/>
      <c r="K412" s="994"/>
      <c r="L412" s="994"/>
      <c r="M412" s="994"/>
      <c r="N412" s="994"/>
      <c r="O412" s="994"/>
      <c r="P412" s="994"/>
      <c r="Q412" s="994"/>
      <c r="R412" s="994"/>
      <c r="S412" s="1376" t="s">
        <v>728</v>
      </c>
      <c r="T412" s="1376" t="s">
        <v>729</v>
      </c>
      <c r="U412" s="1398" t="s">
        <v>726</v>
      </c>
      <c r="V412" s="1427" t="s">
        <v>565</v>
      </c>
      <c r="W412" s="1427" t="s">
        <v>598</v>
      </c>
      <c r="X412" s="771" t="s">
        <v>581</v>
      </c>
      <c r="Y412" s="805" t="s">
        <v>599</v>
      </c>
      <c r="Z412" s="806" t="s">
        <v>600</v>
      </c>
      <c r="AA412" s="772">
        <v>4.3</v>
      </c>
    </row>
    <row r="413" spans="1:27" ht="30">
      <c r="A413" s="338"/>
      <c r="B413" s="994" t="s">
        <v>245</v>
      </c>
      <c r="C413" s="994"/>
      <c r="D413" s="994"/>
      <c r="E413" s="994"/>
      <c r="F413" s="994"/>
      <c r="G413" s="994"/>
      <c r="H413" s="882"/>
      <c r="I413" s="994"/>
      <c r="J413" s="1004"/>
      <c r="K413" s="994"/>
      <c r="L413" s="994"/>
      <c r="M413" s="994"/>
      <c r="N413" s="994"/>
      <c r="O413" s="994"/>
      <c r="P413" s="994"/>
      <c r="Q413" s="994"/>
      <c r="R413" s="994"/>
      <c r="S413" s="1378"/>
      <c r="T413" s="1378"/>
      <c r="U413" s="1399"/>
      <c r="V413" s="1429"/>
      <c r="W413" s="1429"/>
      <c r="X413" s="771" t="s">
        <v>592</v>
      </c>
      <c r="Y413" s="805" t="s">
        <v>599</v>
      </c>
      <c r="Z413" s="806" t="s">
        <v>600</v>
      </c>
      <c r="AA413" s="772">
        <v>4.07</v>
      </c>
    </row>
    <row r="414" spans="1:27" ht="15.75">
      <c r="B414" s="994"/>
      <c r="C414" s="994"/>
      <c r="D414" s="994"/>
      <c r="E414" s="994"/>
      <c r="F414" s="994"/>
      <c r="G414" s="994"/>
      <c r="H414" s="882"/>
      <c r="I414" s="994"/>
      <c r="J414" s="1004"/>
      <c r="K414" s="994"/>
      <c r="L414" s="994"/>
      <c r="M414" s="994"/>
      <c r="N414" s="994"/>
      <c r="O414" s="994"/>
      <c r="P414" s="994"/>
      <c r="Q414" s="994"/>
      <c r="R414" s="994"/>
      <c r="S414" s="1395" t="s">
        <v>730</v>
      </c>
      <c r="T414" s="1398" t="s">
        <v>731</v>
      </c>
      <c r="U414" s="860" t="s">
        <v>732</v>
      </c>
      <c r="V414" s="1427" t="s">
        <v>565</v>
      </c>
      <c r="W414" s="1420" t="s">
        <v>601</v>
      </c>
      <c r="X414" s="771" t="s">
        <v>581</v>
      </c>
      <c r="Y414" s="805" t="s">
        <v>596</v>
      </c>
      <c r="Z414" s="771" t="s">
        <v>602</v>
      </c>
      <c r="AA414" s="772">
        <v>12.91</v>
      </c>
    </row>
    <row r="415" spans="1:27" ht="31.5">
      <c r="B415" s="994"/>
      <c r="C415" s="994"/>
      <c r="D415" s="994"/>
      <c r="E415" s="994"/>
      <c r="F415" s="994"/>
      <c r="G415" s="994"/>
      <c r="H415" s="882"/>
      <c r="I415" s="994"/>
      <c r="J415" s="1004"/>
      <c r="K415" s="994"/>
      <c r="L415" s="994"/>
      <c r="M415" s="994"/>
      <c r="N415" s="994"/>
      <c r="O415" s="994"/>
      <c r="P415" s="994"/>
      <c r="Q415" s="994"/>
      <c r="R415" s="994"/>
      <c r="S415" s="1396"/>
      <c r="T415" s="1399"/>
      <c r="U415" s="861" t="s">
        <v>733</v>
      </c>
      <c r="V415" s="1429"/>
      <c r="W415" s="1422"/>
      <c r="X415" s="771" t="s">
        <v>592</v>
      </c>
      <c r="Y415" s="805" t="s">
        <v>596</v>
      </c>
      <c r="Z415" s="771" t="s">
        <v>602</v>
      </c>
      <c r="AA415" s="772">
        <v>13.01</v>
      </c>
    </row>
    <row r="416" spans="1:27" ht="15.75">
      <c r="A416" s="338"/>
      <c r="B416" s="726" t="s">
        <v>278</v>
      </c>
      <c r="C416" s="994"/>
      <c r="D416" s="882"/>
      <c r="E416" s="882"/>
      <c r="F416" s="882"/>
      <c r="G416" s="882"/>
      <c r="H416" s="882"/>
      <c r="I416" s="994"/>
      <c r="J416" s="1004"/>
      <c r="K416" s="994"/>
      <c r="L416" s="994"/>
      <c r="M416" s="994"/>
      <c r="N416" s="994"/>
      <c r="O416" s="994"/>
      <c r="P416" s="994"/>
      <c r="Q416" s="994"/>
      <c r="R416" s="994"/>
      <c r="S416" s="1396"/>
      <c r="T416" s="1398" t="s">
        <v>731</v>
      </c>
      <c r="U416" s="860" t="s">
        <v>732</v>
      </c>
      <c r="V416" s="1427" t="s">
        <v>565</v>
      </c>
      <c r="W416" s="1420" t="s">
        <v>601</v>
      </c>
      <c r="X416" s="771" t="s">
        <v>581</v>
      </c>
      <c r="Y416" s="805" t="s">
        <v>596</v>
      </c>
      <c r="Z416" s="771" t="s">
        <v>602</v>
      </c>
      <c r="AA416" s="772">
        <v>13.45</v>
      </c>
    </row>
    <row r="417" spans="1:27" ht="12.75" customHeight="1">
      <c r="A417" s="338"/>
      <c r="B417" s="994"/>
      <c r="C417" s="994"/>
      <c r="D417" s="994"/>
      <c r="E417" s="994"/>
      <c r="F417" s="882"/>
      <c r="G417" s="1339" t="s">
        <v>274</v>
      </c>
      <c r="H417" s="1340"/>
      <c r="I417" s="1339" t="s">
        <v>275</v>
      </c>
      <c r="J417" s="1340"/>
      <c r="K417" s="1339" t="s">
        <v>276</v>
      </c>
      <c r="L417" s="1340"/>
      <c r="M417" s="1339" t="s">
        <v>277</v>
      </c>
      <c r="N417" s="1340"/>
      <c r="O417" s="994"/>
      <c r="P417" s="994"/>
      <c r="Q417" s="994"/>
      <c r="R417" s="994"/>
      <c r="S417" s="1396"/>
      <c r="T417" s="1399"/>
      <c r="U417" s="861" t="s">
        <v>734</v>
      </c>
      <c r="V417" s="1429"/>
      <c r="W417" s="1422"/>
      <c r="X417" s="771" t="s">
        <v>592</v>
      </c>
      <c r="Y417" s="805" t="s">
        <v>596</v>
      </c>
      <c r="Z417" s="771" t="s">
        <v>602</v>
      </c>
      <c r="AA417" s="772">
        <v>13.81</v>
      </c>
    </row>
    <row r="418" spans="1:27" ht="31.5">
      <c r="A418" s="338"/>
      <c r="B418" s="786" t="s">
        <v>6</v>
      </c>
      <c r="C418" s="786" t="s">
        <v>3</v>
      </c>
      <c r="D418" s="786" t="s">
        <v>4</v>
      </c>
      <c r="E418" s="786" t="s">
        <v>7</v>
      </c>
      <c r="F418" s="786" t="s">
        <v>48</v>
      </c>
      <c r="G418" s="786" t="s">
        <v>1</v>
      </c>
      <c r="H418" s="786" t="s">
        <v>2</v>
      </c>
      <c r="I418" s="786" t="s">
        <v>1</v>
      </c>
      <c r="J418" s="786" t="s">
        <v>2</v>
      </c>
      <c r="K418" s="786" t="s">
        <v>1</v>
      </c>
      <c r="L418" s="786" t="s">
        <v>2</v>
      </c>
      <c r="M418" s="786" t="s">
        <v>1</v>
      </c>
      <c r="N418" s="786" t="s">
        <v>2</v>
      </c>
      <c r="O418" s="994"/>
      <c r="P418" s="994"/>
      <c r="Q418" s="994"/>
      <c r="R418" s="994"/>
      <c r="S418" s="1396"/>
      <c r="T418" s="1395" t="s">
        <v>735</v>
      </c>
      <c r="U418" s="860" t="s">
        <v>732</v>
      </c>
      <c r="V418" s="1427" t="s">
        <v>565</v>
      </c>
      <c r="W418" s="1420" t="s">
        <v>603</v>
      </c>
      <c r="X418" s="771" t="s">
        <v>581</v>
      </c>
      <c r="Y418" s="805" t="s">
        <v>596</v>
      </c>
      <c r="Z418" s="771" t="s">
        <v>602</v>
      </c>
      <c r="AA418" s="772">
        <v>13.45</v>
      </c>
    </row>
    <row r="419" spans="1:27" ht="31.5">
      <c r="A419" s="338"/>
      <c r="B419" s="787"/>
      <c r="C419" s="787"/>
      <c r="D419" s="787"/>
      <c r="E419" s="787" t="s">
        <v>85</v>
      </c>
      <c r="F419" s="787" t="s">
        <v>271</v>
      </c>
      <c r="G419" s="788" t="s">
        <v>247</v>
      </c>
      <c r="H419" s="788" t="s">
        <v>252</v>
      </c>
      <c r="I419" s="788" t="s">
        <v>247</v>
      </c>
      <c r="J419" s="788" t="s">
        <v>252</v>
      </c>
      <c r="K419" s="788" t="s">
        <v>247</v>
      </c>
      <c r="L419" s="788" t="s">
        <v>252</v>
      </c>
      <c r="M419" s="788" t="s">
        <v>247</v>
      </c>
      <c r="N419" s="788" t="s">
        <v>252</v>
      </c>
      <c r="O419" s="994"/>
      <c r="P419" s="994"/>
      <c r="Q419" s="994"/>
      <c r="R419" s="994"/>
      <c r="S419" s="1396"/>
      <c r="T419" s="1397"/>
      <c r="U419" s="861" t="s">
        <v>733</v>
      </c>
      <c r="V419" s="1429"/>
      <c r="W419" s="1422"/>
      <c r="X419" s="771" t="s">
        <v>592</v>
      </c>
      <c r="Y419" s="805" t="s">
        <v>596</v>
      </c>
      <c r="Z419" s="771" t="s">
        <v>602</v>
      </c>
      <c r="AA419" s="772">
        <v>13.81</v>
      </c>
    </row>
    <row r="420" spans="1:27" ht="15.75">
      <c r="A420" s="338"/>
      <c r="B420" s="891" t="s">
        <v>11</v>
      </c>
      <c r="C420" s="891" t="s">
        <v>9</v>
      </c>
      <c r="D420" s="891" t="s">
        <v>10</v>
      </c>
      <c r="E420" s="789" t="s">
        <v>12</v>
      </c>
      <c r="F420" s="739" t="s">
        <v>570</v>
      </c>
      <c r="G420" s="790">
        <v>1.1499999999999999</v>
      </c>
      <c r="H420" s="791">
        <v>1.03</v>
      </c>
      <c r="I420" s="790">
        <v>1.21</v>
      </c>
      <c r="J420" s="792">
        <v>1.0900000000000001</v>
      </c>
      <c r="K420" s="790">
        <v>1.44</v>
      </c>
      <c r="L420" s="790">
        <v>1.31</v>
      </c>
      <c r="M420" s="790">
        <v>1.5</v>
      </c>
      <c r="N420" s="793">
        <v>1.38</v>
      </c>
      <c r="O420" s="994"/>
      <c r="P420" s="994"/>
      <c r="Q420" s="994"/>
      <c r="R420" s="994"/>
      <c r="S420" s="1396"/>
      <c r="T420" s="1395" t="s">
        <v>735</v>
      </c>
      <c r="U420" s="860" t="s">
        <v>732</v>
      </c>
      <c r="V420" s="1427" t="s">
        <v>565</v>
      </c>
      <c r="W420" s="1420" t="s">
        <v>603</v>
      </c>
      <c r="X420" s="771" t="s">
        <v>581</v>
      </c>
      <c r="Y420" s="805" t="s">
        <v>596</v>
      </c>
      <c r="Z420" s="771" t="s">
        <v>602</v>
      </c>
      <c r="AA420" s="772">
        <v>14.25</v>
      </c>
    </row>
    <row r="421" spans="1:27" ht="31.5">
      <c r="A421" s="338"/>
      <c r="B421" s="907"/>
      <c r="C421" s="907"/>
      <c r="D421" s="907"/>
      <c r="E421" s="794"/>
      <c r="F421" s="739" t="s">
        <v>571</v>
      </c>
      <c r="G421" s="790">
        <v>1.1499999999999999</v>
      </c>
      <c r="H421" s="791">
        <v>1.03</v>
      </c>
      <c r="I421" s="790">
        <v>1.21</v>
      </c>
      <c r="J421" s="792">
        <v>1.0900000000000001</v>
      </c>
      <c r="K421" s="790">
        <v>1.44</v>
      </c>
      <c r="L421" s="790">
        <v>1.31</v>
      </c>
      <c r="M421" s="790">
        <v>1.5</v>
      </c>
      <c r="N421" s="793">
        <v>1.38</v>
      </c>
      <c r="O421" s="994"/>
      <c r="P421" s="994"/>
      <c r="Q421" s="994"/>
      <c r="R421" s="994"/>
      <c r="S421" s="1397"/>
      <c r="T421" s="1397"/>
      <c r="U421" s="861" t="s">
        <v>734</v>
      </c>
      <c r="V421" s="1429"/>
      <c r="W421" s="1422"/>
      <c r="X421" s="771" t="s">
        <v>592</v>
      </c>
      <c r="Y421" s="805" t="s">
        <v>596</v>
      </c>
      <c r="Z421" s="771" t="s">
        <v>602</v>
      </c>
      <c r="AA421" s="772">
        <v>14.39</v>
      </c>
    </row>
    <row r="422" spans="1:27" ht="15.75">
      <c r="A422" s="338"/>
      <c r="B422" s="907"/>
      <c r="C422" s="907"/>
      <c r="D422" s="907"/>
      <c r="E422" s="794"/>
      <c r="F422" s="739" t="s">
        <v>572</v>
      </c>
      <c r="G422" s="790">
        <v>1.49</v>
      </c>
      <c r="H422" s="791">
        <v>1.37</v>
      </c>
      <c r="I422" s="790">
        <v>1.49</v>
      </c>
      <c r="J422" s="792">
        <v>1.37</v>
      </c>
      <c r="K422" s="1331"/>
      <c r="L422" s="1332"/>
      <c r="M422" s="1332"/>
      <c r="N422" s="1332"/>
      <c r="O422" s="994"/>
      <c r="P422" s="994"/>
      <c r="Q422" s="994"/>
      <c r="R422" s="994"/>
    </row>
    <row r="423" spans="1:27" ht="31.5">
      <c r="A423" s="338"/>
      <c r="B423" s="999"/>
      <c r="C423" s="999"/>
      <c r="D423" s="795"/>
      <c r="E423" s="795"/>
      <c r="F423" s="739" t="s">
        <v>573</v>
      </c>
      <c r="G423" s="790">
        <v>1.49</v>
      </c>
      <c r="H423" s="791">
        <v>1.37</v>
      </c>
      <c r="I423" s="790">
        <v>1.49</v>
      </c>
      <c r="J423" s="792">
        <v>1.37</v>
      </c>
      <c r="K423" s="1333"/>
      <c r="L423" s="1334"/>
      <c r="M423" s="1334"/>
      <c r="N423" s="1334"/>
      <c r="O423" s="994"/>
      <c r="P423" s="994"/>
      <c r="Q423" s="994"/>
      <c r="R423" s="994"/>
    </row>
    <row r="424" spans="1:27" ht="15.75">
      <c r="A424" s="338"/>
      <c r="B424" s="907"/>
      <c r="C424" s="907"/>
      <c r="D424" s="891" t="s">
        <v>13</v>
      </c>
      <c r="E424" s="789" t="s">
        <v>14</v>
      </c>
      <c r="F424" s="739" t="s">
        <v>570</v>
      </c>
      <c r="G424" s="790">
        <v>1.1499999999999999</v>
      </c>
      <c r="H424" s="791">
        <v>1.03</v>
      </c>
      <c r="I424" s="790">
        <v>1.21</v>
      </c>
      <c r="J424" s="792">
        <v>1.0900000000000001</v>
      </c>
      <c r="K424" s="790">
        <v>1.44</v>
      </c>
      <c r="L424" s="790">
        <v>1.31</v>
      </c>
      <c r="M424" s="790">
        <v>1.5</v>
      </c>
      <c r="N424" s="793">
        <v>1.38</v>
      </c>
      <c r="O424" s="994"/>
      <c r="P424" s="994"/>
      <c r="Q424" s="994"/>
      <c r="R424" s="994"/>
    </row>
    <row r="425" spans="1:27" ht="15.75">
      <c r="A425" s="338"/>
      <c r="B425" s="907"/>
      <c r="C425" s="907"/>
      <c r="D425" s="907"/>
      <c r="E425" s="794"/>
      <c r="F425" s="739" t="s">
        <v>571</v>
      </c>
      <c r="G425" s="790">
        <v>1.1499999999999999</v>
      </c>
      <c r="H425" s="791">
        <v>1.03</v>
      </c>
      <c r="I425" s="790">
        <v>1.21</v>
      </c>
      <c r="J425" s="792">
        <v>1.0900000000000001</v>
      </c>
      <c r="K425" s="790">
        <v>1.44</v>
      </c>
      <c r="L425" s="790">
        <v>1.31</v>
      </c>
      <c r="M425" s="790">
        <v>1.5</v>
      </c>
      <c r="N425" s="793">
        <v>1.38</v>
      </c>
      <c r="O425" s="994"/>
      <c r="P425" s="994"/>
      <c r="Q425" s="994"/>
      <c r="R425" s="994"/>
      <c r="S425" s="1005"/>
      <c r="T425" s="1005"/>
      <c r="U425" s="1005"/>
      <c r="V425" s="65"/>
      <c r="W425" s="65"/>
      <c r="X425" s="727"/>
      <c r="Y425" s="725"/>
      <c r="Z425" s="725"/>
      <c r="AA425" s="728"/>
    </row>
    <row r="426" spans="1:27" ht="15.75">
      <c r="A426" s="338"/>
      <c r="B426" s="907"/>
      <c r="C426" s="907"/>
      <c r="D426" s="907"/>
      <c r="E426" s="794"/>
      <c r="F426" s="739" t="s">
        <v>572</v>
      </c>
      <c r="G426" s="790">
        <v>1.49</v>
      </c>
      <c r="H426" s="791">
        <v>1.37</v>
      </c>
      <c r="I426" s="790">
        <v>1.49</v>
      </c>
      <c r="J426" s="792">
        <v>1.37</v>
      </c>
      <c r="K426" s="1331"/>
      <c r="L426" s="1332"/>
      <c r="M426" s="1332"/>
      <c r="N426" s="1332"/>
      <c r="O426" s="994"/>
      <c r="P426" s="994"/>
      <c r="Q426" s="994"/>
      <c r="R426" s="994"/>
      <c r="S426" s="1005"/>
      <c r="T426" s="1005"/>
      <c r="U426" s="1005"/>
      <c r="V426" s="65"/>
      <c r="W426" s="65"/>
      <c r="X426" s="727"/>
      <c r="Y426" s="725"/>
      <c r="Z426" s="725"/>
      <c r="AA426" s="728"/>
    </row>
    <row r="427" spans="1:27" ht="31.5">
      <c r="A427" s="338"/>
      <c r="B427" s="795"/>
      <c r="C427" s="795"/>
      <c r="D427" s="795"/>
      <c r="E427" s="796"/>
      <c r="F427" s="739" t="s">
        <v>573</v>
      </c>
      <c r="G427" s="790">
        <v>1.49</v>
      </c>
      <c r="H427" s="791">
        <v>1.37</v>
      </c>
      <c r="I427" s="790">
        <v>1.49</v>
      </c>
      <c r="J427" s="792">
        <v>1.37</v>
      </c>
      <c r="K427" s="1333"/>
      <c r="L427" s="1334"/>
      <c r="M427" s="1334"/>
      <c r="N427" s="1334"/>
      <c r="O427" s="994"/>
      <c r="P427" s="994"/>
      <c r="Q427" s="994"/>
      <c r="R427" s="994"/>
      <c r="V427" s="1"/>
      <c r="W427" s="1"/>
      <c r="X427" s="1"/>
      <c r="Y427" s="1"/>
      <c r="Z427" s="1"/>
      <c r="AA427" s="728"/>
    </row>
    <row r="428" spans="1:27" ht="15.75">
      <c r="A428" s="338"/>
      <c r="B428" s="891" t="s">
        <v>17</v>
      </c>
      <c r="C428" s="891" t="s">
        <v>15</v>
      </c>
      <c r="D428" s="1006" t="s">
        <v>16</v>
      </c>
      <c r="E428" s="797" t="s">
        <v>18</v>
      </c>
      <c r="F428" s="739" t="s">
        <v>574</v>
      </c>
      <c r="G428" s="790">
        <v>1.31</v>
      </c>
      <c r="H428" s="791">
        <v>1.24</v>
      </c>
      <c r="I428" s="790">
        <v>1.31</v>
      </c>
      <c r="J428" s="792">
        <v>1.24</v>
      </c>
      <c r="K428" s="790">
        <v>1.5</v>
      </c>
      <c r="L428" s="790">
        <v>1.43</v>
      </c>
      <c r="M428" s="790">
        <v>1.5</v>
      </c>
      <c r="N428" s="793">
        <v>1.43</v>
      </c>
      <c r="O428" s="994"/>
      <c r="P428" s="994"/>
      <c r="Q428" s="994"/>
      <c r="R428" s="994"/>
      <c r="V428" s="1"/>
      <c r="W428" s="1"/>
      <c r="X428" s="1"/>
      <c r="Y428" s="1"/>
      <c r="Z428" s="1"/>
      <c r="AA428" s="728"/>
    </row>
    <row r="429" spans="1:27" ht="15.75">
      <c r="A429" s="338"/>
      <c r="B429" s="907"/>
      <c r="C429" s="907"/>
      <c r="D429" s="874"/>
      <c r="E429" s="798"/>
      <c r="F429" s="739" t="s">
        <v>572</v>
      </c>
      <c r="G429" s="790">
        <v>2.78</v>
      </c>
      <c r="H429" s="791">
        <v>2.71</v>
      </c>
      <c r="I429" s="790">
        <v>2.78</v>
      </c>
      <c r="J429" s="792">
        <v>2.71</v>
      </c>
      <c r="K429" s="1331"/>
      <c r="L429" s="1332"/>
      <c r="M429" s="1332"/>
      <c r="N429" s="1332"/>
      <c r="O429" s="994"/>
      <c r="P429" s="994"/>
      <c r="Q429" s="994"/>
      <c r="R429" s="994"/>
      <c r="V429" s="1"/>
      <c r="W429" s="1"/>
      <c r="X429" s="1"/>
      <c r="Y429" s="1"/>
      <c r="Z429" s="1"/>
      <c r="AA429" s="728"/>
    </row>
    <row r="430" spans="1:27" ht="15.75">
      <c r="A430" s="338"/>
      <c r="B430" s="907"/>
      <c r="C430" s="907"/>
      <c r="D430" s="874"/>
      <c r="E430" s="798"/>
      <c r="F430" s="739" t="s">
        <v>575</v>
      </c>
      <c r="G430" s="790">
        <v>2.78</v>
      </c>
      <c r="H430" s="791">
        <v>2.71</v>
      </c>
      <c r="I430" s="790">
        <v>2.78</v>
      </c>
      <c r="J430" s="792">
        <v>2.71</v>
      </c>
      <c r="K430" s="1333"/>
      <c r="L430" s="1334"/>
      <c r="M430" s="1334"/>
      <c r="N430" s="1334"/>
      <c r="O430" s="994"/>
      <c r="P430" s="994"/>
      <c r="Q430" s="994"/>
      <c r="R430" s="994"/>
      <c r="V430" s="1"/>
      <c r="W430" s="1"/>
      <c r="X430" s="1"/>
      <c r="Y430" s="1"/>
      <c r="Z430" s="1"/>
      <c r="AA430" s="728"/>
    </row>
    <row r="431" spans="1:27" ht="15.75">
      <c r="A431" s="338"/>
      <c r="B431" s="896"/>
      <c r="C431" s="896"/>
      <c r="D431" s="1006" t="s">
        <v>20</v>
      </c>
      <c r="E431" s="799" t="s">
        <v>21</v>
      </c>
      <c r="F431" s="739" t="s">
        <v>574</v>
      </c>
      <c r="G431" s="790">
        <v>1.31</v>
      </c>
      <c r="H431" s="791">
        <v>1.24</v>
      </c>
      <c r="I431" s="790">
        <v>1.31</v>
      </c>
      <c r="J431" s="792">
        <v>1.24</v>
      </c>
      <c r="K431" s="790">
        <v>1.5</v>
      </c>
      <c r="L431" s="790">
        <v>1.43</v>
      </c>
      <c r="M431" s="790">
        <v>1.5</v>
      </c>
      <c r="N431" s="793">
        <v>1.43</v>
      </c>
      <c r="O431" s="994"/>
      <c r="P431" s="994"/>
      <c r="Q431" s="994"/>
      <c r="R431" s="994"/>
      <c r="V431" s="1"/>
      <c r="W431" s="1"/>
      <c r="X431" s="1"/>
      <c r="Y431" s="1"/>
      <c r="Z431" s="1"/>
      <c r="AA431" s="1"/>
    </row>
    <row r="432" spans="1:27" ht="15.75">
      <c r="A432" s="338"/>
      <c r="B432" s="953"/>
      <c r="C432" s="953"/>
      <c r="D432" s="953"/>
      <c r="E432" s="800"/>
      <c r="F432" s="739" t="s">
        <v>575</v>
      </c>
      <c r="G432" s="790">
        <v>2.78</v>
      </c>
      <c r="H432" s="791">
        <v>2.71</v>
      </c>
      <c r="I432" s="790">
        <v>2.78</v>
      </c>
      <c r="J432" s="792">
        <v>2.71</v>
      </c>
      <c r="K432" s="1335"/>
      <c r="L432" s="1336"/>
      <c r="M432" s="1336"/>
      <c r="N432" s="1336"/>
      <c r="O432" s="994"/>
      <c r="P432" s="994"/>
      <c r="Q432" s="994"/>
      <c r="R432" s="994"/>
      <c r="V432" s="1"/>
      <c r="W432" s="1"/>
      <c r="X432" s="1"/>
      <c r="Y432" s="1"/>
      <c r="Z432" s="1"/>
      <c r="AA432" s="1"/>
    </row>
    <row r="433" spans="1:27">
      <c r="A433" s="338"/>
      <c r="B433" s="953"/>
      <c r="C433" s="953"/>
      <c r="D433" s="953"/>
      <c r="E433" s="800"/>
      <c r="F433" s="874"/>
      <c r="G433" s="1007"/>
      <c r="H433" s="1007"/>
      <c r="I433" s="1007"/>
      <c r="J433" s="1007"/>
      <c r="K433" s="1007"/>
      <c r="L433" s="1007"/>
      <c r="M433" s="1007"/>
      <c r="N433" s="1007"/>
      <c r="O433" s="994"/>
      <c r="P433" s="994"/>
      <c r="Q433" s="994"/>
      <c r="R433" s="994"/>
      <c r="V433" s="1"/>
      <c r="W433" s="1"/>
      <c r="X433" s="1"/>
      <c r="Y433" s="1"/>
      <c r="Z433" s="1"/>
      <c r="AA433" s="1"/>
    </row>
    <row r="434" spans="1:27">
      <c r="A434" s="338"/>
      <c r="B434" s="994" t="s">
        <v>248</v>
      </c>
      <c r="C434" s="994"/>
      <c r="D434" s="994"/>
      <c r="E434" s="994"/>
      <c r="F434" s="994"/>
      <c r="G434" s="994"/>
      <c r="H434" s="882"/>
      <c r="I434" s="994"/>
      <c r="J434" s="994"/>
      <c r="K434" s="994"/>
      <c r="L434" s="994"/>
      <c r="M434" s="994"/>
      <c r="N434" s="994"/>
      <c r="O434" s="994"/>
      <c r="P434" s="994"/>
      <c r="Q434" s="994"/>
      <c r="R434" s="994"/>
      <c r="V434" s="1"/>
      <c r="W434" s="1"/>
      <c r="X434" s="1"/>
      <c r="Y434" s="1"/>
      <c r="Z434" s="1"/>
      <c r="AA434" s="1"/>
    </row>
    <row r="435" spans="1:27">
      <c r="A435" s="338"/>
      <c r="B435" s="994" t="s">
        <v>251</v>
      </c>
      <c r="C435" s="994"/>
      <c r="D435" s="994"/>
      <c r="E435" s="994"/>
      <c r="F435" s="994"/>
      <c r="G435" s="994"/>
      <c r="H435" s="994"/>
      <c r="I435" s="994"/>
      <c r="J435" s="994"/>
      <c r="K435" s="994"/>
      <c r="L435" s="994"/>
      <c r="M435" s="994"/>
      <c r="N435" s="994"/>
      <c r="O435" s="994"/>
      <c r="P435" s="994"/>
      <c r="Q435" s="994"/>
      <c r="R435" s="994"/>
      <c r="V435" s="1"/>
      <c r="W435" s="1"/>
      <c r="X435" s="1"/>
      <c r="Y435" s="1"/>
      <c r="Z435" s="1"/>
      <c r="AA435" s="1"/>
    </row>
    <row r="436" spans="1:27">
      <c r="B436" s="994"/>
      <c r="C436" s="994"/>
      <c r="D436" s="994"/>
      <c r="E436" s="994"/>
      <c r="F436" s="994"/>
      <c r="G436" s="994"/>
      <c r="H436" s="994"/>
      <c r="I436" s="994"/>
      <c r="J436" s="994"/>
      <c r="K436" s="994"/>
      <c r="L436" s="994"/>
      <c r="M436" s="994"/>
      <c r="N436" s="994"/>
      <c r="O436" s="994"/>
      <c r="P436" s="994"/>
      <c r="Q436" s="994"/>
      <c r="R436" s="994"/>
      <c r="V436" s="1"/>
      <c r="W436" s="1"/>
      <c r="X436" s="1"/>
      <c r="Y436" s="1"/>
      <c r="Z436" s="1"/>
      <c r="AA436" s="1"/>
    </row>
    <row r="437" spans="1:27" ht="15.75">
      <c r="A437" s="338"/>
      <c r="B437" s="726" t="s">
        <v>279</v>
      </c>
      <c r="C437" s="994"/>
      <c r="D437" s="994"/>
      <c r="E437" s="994"/>
      <c r="F437" s="994"/>
      <c r="G437" s="994"/>
      <c r="H437" s="994"/>
      <c r="I437" s="994"/>
      <c r="J437" s="994"/>
      <c r="K437" s="994"/>
      <c r="L437" s="994"/>
      <c r="M437" s="994"/>
      <c r="N437" s="994"/>
      <c r="O437" s="994"/>
      <c r="P437" s="994"/>
      <c r="Q437" s="994"/>
      <c r="R437" s="994"/>
      <c r="V437" s="1"/>
      <c r="W437" s="1"/>
      <c r="X437" s="1"/>
      <c r="Y437" s="1"/>
      <c r="Z437" s="1"/>
      <c r="AA437" s="1"/>
    </row>
    <row r="438" spans="1:27" ht="15.75">
      <c r="A438" s="338"/>
      <c r="B438" s="994"/>
      <c r="C438" s="994"/>
      <c r="D438" s="882"/>
      <c r="E438" s="882"/>
      <c r="F438" s="882"/>
      <c r="G438" s="882"/>
      <c r="H438" s="882"/>
      <c r="I438" s="1337" t="s">
        <v>274</v>
      </c>
      <c r="J438" s="1338"/>
      <c r="K438" s="1337" t="s">
        <v>275</v>
      </c>
      <c r="L438" s="1338"/>
      <c r="M438" s="1337" t="s">
        <v>276</v>
      </c>
      <c r="N438" s="1338"/>
      <c r="O438" s="1337" t="s">
        <v>277</v>
      </c>
      <c r="P438" s="1338"/>
      <c r="Q438" s="994"/>
      <c r="R438" s="994"/>
      <c r="V438" s="1"/>
      <c r="W438" s="1"/>
      <c r="X438" s="1"/>
      <c r="Y438" s="1"/>
      <c r="Z438" s="1"/>
      <c r="AA438" s="1"/>
    </row>
    <row r="439" spans="1:27" ht="31.5">
      <c r="A439" s="338"/>
      <c r="B439" s="786" t="s">
        <v>6</v>
      </c>
      <c r="C439" s="983" t="s">
        <v>3</v>
      </c>
      <c r="D439" s="786" t="s">
        <v>4</v>
      </c>
      <c r="E439" s="786" t="s">
        <v>7</v>
      </c>
      <c r="F439" s="786" t="s">
        <v>48</v>
      </c>
      <c r="G439" s="786" t="s">
        <v>1</v>
      </c>
      <c r="H439" s="786" t="s">
        <v>2</v>
      </c>
      <c r="I439" s="786" t="s">
        <v>1</v>
      </c>
      <c r="J439" s="786" t="s">
        <v>2</v>
      </c>
      <c r="K439" s="786" t="s">
        <v>1</v>
      </c>
      <c r="L439" s="786" t="s">
        <v>2</v>
      </c>
      <c r="M439" s="786" t="s">
        <v>1</v>
      </c>
      <c r="N439" s="786" t="s">
        <v>2</v>
      </c>
      <c r="O439" s="786" t="s">
        <v>1</v>
      </c>
      <c r="P439" s="786" t="s">
        <v>2</v>
      </c>
      <c r="Q439" s="994"/>
      <c r="R439" s="994"/>
      <c r="V439" s="1"/>
      <c r="W439" s="1"/>
      <c r="X439" s="1"/>
      <c r="Y439" s="1"/>
      <c r="Z439" s="1"/>
      <c r="AA439" s="1"/>
    </row>
    <row r="440" spans="1:27" ht="15.75">
      <c r="A440" s="338"/>
      <c r="B440" s="997"/>
      <c r="C440" s="998"/>
      <c r="D440" s="997"/>
      <c r="E440" s="997" t="s">
        <v>85</v>
      </c>
      <c r="F440" s="997" t="s">
        <v>271</v>
      </c>
      <c r="G440" s="788" t="s">
        <v>247</v>
      </c>
      <c r="H440" s="997" t="s">
        <v>252</v>
      </c>
      <c r="I440" s="788" t="s">
        <v>247</v>
      </c>
      <c r="J440" s="788" t="s">
        <v>241</v>
      </c>
      <c r="K440" s="788" t="s">
        <v>247</v>
      </c>
      <c r="L440" s="788" t="s">
        <v>241</v>
      </c>
      <c r="M440" s="788" t="s">
        <v>247</v>
      </c>
      <c r="N440" s="788" t="s">
        <v>241</v>
      </c>
      <c r="O440" s="788" t="s">
        <v>247</v>
      </c>
      <c r="P440" s="788" t="s">
        <v>241</v>
      </c>
      <c r="Q440" s="994"/>
      <c r="R440" s="994"/>
      <c r="V440" s="1"/>
      <c r="W440" s="1"/>
      <c r="X440" s="1"/>
      <c r="Y440" s="1"/>
      <c r="Z440" s="1"/>
      <c r="AA440" s="1"/>
    </row>
    <row r="441" spans="1:27" ht="15.75">
      <c r="A441" s="338"/>
      <c r="B441" s="891" t="s">
        <v>17</v>
      </c>
      <c r="C441" s="905" t="s">
        <v>15</v>
      </c>
      <c r="D441" s="891" t="s">
        <v>16</v>
      </c>
      <c r="E441" s="789" t="s">
        <v>18</v>
      </c>
      <c r="F441" s="894" t="s">
        <v>62</v>
      </c>
      <c r="G441" s="790">
        <v>2.89</v>
      </c>
      <c r="H441" s="791">
        <v>2.82</v>
      </c>
      <c r="I441" s="1341"/>
      <c r="J441" s="1342"/>
      <c r="K441" s="1342"/>
      <c r="L441" s="1342"/>
      <c r="M441" s="1342"/>
      <c r="N441" s="1342"/>
      <c r="O441" s="1342"/>
      <c r="P441" s="1342"/>
      <c r="Q441" s="994"/>
      <c r="R441" s="994"/>
      <c r="V441" s="1"/>
      <c r="W441" s="1"/>
      <c r="X441" s="1"/>
      <c r="Y441" s="1"/>
      <c r="Z441" s="1"/>
      <c r="AA441" s="1"/>
    </row>
    <row r="442" spans="1:27" ht="15.75">
      <c r="A442" s="338"/>
      <c r="B442" s="907"/>
      <c r="C442" s="953"/>
      <c r="D442" s="907"/>
      <c r="E442" s="794"/>
      <c r="F442" s="894" t="s">
        <v>59</v>
      </c>
      <c r="G442" s="801"/>
      <c r="H442" s="801"/>
      <c r="I442" s="790">
        <v>1.31</v>
      </c>
      <c r="J442" s="792">
        <v>1.24</v>
      </c>
      <c r="K442" s="790">
        <v>1.31</v>
      </c>
      <c r="L442" s="790">
        <v>1.24</v>
      </c>
      <c r="M442" s="790">
        <v>1.5</v>
      </c>
      <c r="N442" s="793">
        <v>1.43</v>
      </c>
      <c r="O442" s="790">
        <v>1.5</v>
      </c>
      <c r="P442" s="790">
        <v>1.43</v>
      </c>
      <c r="Q442" s="994"/>
      <c r="R442" s="994"/>
      <c r="V442" s="1"/>
      <c r="W442" s="1"/>
      <c r="X442" s="1"/>
      <c r="Y442" s="1"/>
      <c r="Z442" s="1"/>
      <c r="AA442" s="1"/>
    </row>
    <row r="443" spans="1:27" ht="15.75">
      <c r="A443" s="338"/>
      <c r="B443" s="907"/>
      <c r="C443" s="953"/>
      <c r="D443" s="907"/>
      <c r="E443" s="794"/>
      <c r="F443" s="880" t="s">
        <v>423</v>
      </c>
      <c r="G443" s="790">
        <v>2.78</v>
      </c>
      <c r="H443" s="791">
        <v>2.71</v>
      </c>
      <c r="I443" s="1343"/>
      <c r="J443" s="1344"/>
      <c r="K443" s="1344"/>
      <c r="L443" s="1344"/>
      <c r="M443" s="1344"/>
      <c r="N443" s="1344"/>
      <c r="O443" s="1344"/>
      <c r="P443" s="1344"/>
      <c r="Q443" s="994"/>
      <c r="R443" s="994"/>
      <c r="V443" s="1"/>
      <c r="W443" s="1"/>
      <c r="X443" s="1"/>
      <c r="Y443" s="1"/>
      <c r="Z443" s="1"/>
      <c r="AA443" s="1"/>
    </row>
    <row r="444" spans="1:27" ht="15.75">
      <c r="A444" s="338"/>
      <c r="B444" s="907"/>
      <c r="C444" s="953"/>
      <c r="D444" s="907"/>
      <c r="E444" s="794"/>
      <c r="F444" s="964" t="s">
        <v>428</v>
      </c>
      <c r="G444" s="790">
        <v>2.78</v>
      </c>
      <c r="H444" s="791">
        <v>2.71</v>
      </c>
      <c r="I444" s="1345"/>
      <c r="J444" s="1346"/>
      <c r="K444" s="1346"/>
      <c r="L444" s="1346"/>
      <c r="M444" s="1346"/>
      <c r="N444" s="1346"/>
      <c r="O444" s="1346"/>
      <c r="P444" s="1346"/>
      <c r="Q444" s="994"/>
      <c r="R444" s="994"/>
      <c r="V444" s="1"/>
      <c r="W444" s="1"/>
      <c r="X444" s="1"/>
      <c r="Y444" s="1"/>
      <c r="Z444" s="1"/>
      <c r="AA444" s="1"/>
    </row>
    <row r="445" spans="1:27" ht="15.75">
      <c r="A445" s="338"/>
      <c r="B445" s="907"/>
      <c r="C445" s="953"/>
      <c r="D445" s="907"/>
      <c r="E445" s="794"/>
      <c r="F445" s="894" t="s">
        <v>55</v>
      </c>
      <c r="G445" s="790">
        <v>0.71</v>
      </c>
      <c r="H445" s="791">
        <v>0.64</v>
      </c>
      <c r="I445" s="1345"/>
      <c r="J445" s="1346"/>
      <c r="K445" s="1346"/>
      <c r="L445" s="1346"/>
      <c r="M445" s="1346"/>
      <c r="N445" s="1346"/>
      <c r="O445" s="1346"/>
      <c r="P445" s="1346"/>
      <c r="Q445" s="994"/>
      <c r="R445" s="994"/>
      <c r="V445" s="1"/>
      <c r="W445" s="1"/>
      <c r="X445" s="1"/>
      <c r="Y445" s="1"/>
      <c r="Z445" s="1"/>
      <c r="AA445" s="1"/>
    </row>
    <row r="446" spans="1:27" ht="15.75">
      <c r="A446" s="338"/>
      <c r="B446" s="907"/>
      <c r="C446" s="953"/>
      <c r="D446" s="907"/>
      <c r="E446" s="794"/>
      <c r="F446" s="894" t="s">
        <v>239</v>
      </c>
      <c r="G446" s="790">
        <v>3.31</v>
      </c>
      <c r="H446" s="791">
        <v>3.24</v>
      </c>
      <c r="I446" s="1345"/>
      <c r="J446" s="1346"/>
      <c r="K446" s="1346"/>
      <c r="L446" s="1346"/>
      <c r="M446" s="1346"/>
      <c r="N446" s="1346"/>
      <c r="O446" s="1346"/>
      <c r="P446" s="1346"/>
      <c r="Q446" s="994"/>
      <c r="R446" s="994"/>
      <c r="V446" s="1"/>
      <c r="W446" s="1"/>
      <c r="X446" s="1"/>
      <c r="Y446" s="1"/>
      <c r="Z446" s="1"/>
      <c r="AA446" s="1"/>
    </row>
    <row r="447" spans="1:27" ht="15.75">
      <c r="A447" s="338"/>
      <c r="B447" s="907"/>
      <c r="C447" s="953"/>
      <c r="D447" s="1001" t="s">
        <v>20</v>
      </c>
      <c r="E447" s="967" t="s">
        <v>21</v>
      </c>
      <c r="F447" s="894" t="s">
        <v>62</v>
      </c>
      <c r="G447" s="790">
        <v>2.89</v>
      </c>
      <c r="H447" s="791">
        <v>2.82</v>
      </c>
      <c r="I447" s="1347"/>
      <c r="J447" s="1348"/>
      <c r="K447" s="1348"/>
      <c r="L447" s="1348"/>
      <c r="M447" s="1348"/>
      <c r="N447" s="1348"/>
      <c r="O447" s="1348"/>
      <c r="P447" s="1348"/>
      <c r="Q447" s="994"/>
      <c r="R447" s="994"/>
      <c r="V447" s="1"/>
      <c r="W447" s="1"/>
      <c r="X447" s="1"/>
      <c r="Y447" s="1"/>
      <c r="Z447" s="1"/>
      <c r="AA447" s="1"/>
    </row>
    <row r="448" spans="1:27" ht="15.75">
      <c r="A448" s="338"/>
      <c r="B448" s="907"/>
      <c r="C448" s="953"/>
      <c r="D448" s="907"/>
      <c r="E448" s="794"/>
      <c r="F448" s="894" t="s">
        <v>59</v>
      </c>
      <c r="G448" s="801"/>
      <c r="H448" s="801"/>
      <c r="I448" s="790">
        <v>1.31</v>
      </c>
      <c r="J448" s="792">
        <v>1.24</v>
      </c>
      <c r="K448" s="790">
        <v>1.31</v>
      </c>
      <c r="L448" s="790">
        <v>1.24</v>
      </c>
      <c r="M448" s="790">
        <v>1.5</v>
      </c>
      <c r="N448" s="793">
        <v>1.43</v>
      </c>
      <c r="O448" s="790">
        <v>1.5</v>
      </c>
      <c r="P448" s="790">
        <v>1.43</v>
      </c>
      <c r="Q448" s="994"/>
      <c r="R448" s="994"/>
      <c r="V448" s="1"/>
      <c r="W448" s="1"/>
      <c r="X448" s="1"/>
      <c r="Y448" s="1"/>
      <c r="Z448" s="1"/>
      <c r="AA448" s="1"/>
    </row>
    <row r="449" spans="1:27" ht="15.75">
      <c r="A449" s="338"/>
      <c r="B449" s="907"/>
      <c r="C449" s="953"/>
      <c r="D449" s="907"/>
      <c r="E449" s="794"/>
      <c r="F449" s="964" t="s">
        <v>428</v>
      </c>
      <c r="G449" s="790">
        <v>2.78</v>
      </c>
      <c r="H449" s="791">
        <v>2.71</v>
      </c>
      <c r="I449" s="1343"/>
      <c r="J449" s="1344"/>
      <c r="K449" s="1344"/>
      <c r="L449" s="1344"/>
      <c r="M449" s="1344"/>
      <c r="N449" s="1344"/>
      <c r="O449" s="1344"/>
      <c r="P449" s="1344"/>
      <c r="Q449" s="994"/>
      <c r="R449" s="994"/>
      <c r="V449" s="1"/>
      <c r="W449" s="1"/>
      <c r="X449" s="1"/>
      <c r="Y449" s="1"/>
      <c r="Z449" s="1"/>
      <c r="AA449" s="1"/>
    </row>
    <row r="450" spans="1:27" ht="15.75">
      <c r="A450" s="338"/>
      <c r="B450" s="907"/>
      <c r="C450" s="953"/>
      <c r="D450" s="907"/>
      <c r="E450" s="794"/>
      <c r="F450" s="894" t="s">
        <v>55</v>
      </c>
      <c r="G450" s="790">
        <v>0.71</v>
      </c>
      <c r="H450" s="791">
        <v>0.64</v>
      </c>
      <c r="I450" s="1345"/>
      <c r="J450" s="1346"/>
      <c r="K450" s="1346"/>
      <c r="L450" s="1346"/>
      <c r="M450" s="1346"/>
      <c r="N450" s="1346"/>
      <c r="O450" s="1346"/>
      <c r="P450" s="1346"/>
      <c r="Q450" s="994"/>
      <c r="R450" s="994"/>
      <c r="V450" s="1"/>
      <c r="W450" s="1"/>
      <c r="X450" s="1"/>
      <c r="Y450" s="1"/>
      <c r="Z450" s="1"/>
      <c r="AA450" s="1"/>
    </row>
    <row r="451" spans="1:27" ht="15.75">
      <c r="A451" s="338"/>
      <c r="B451" s="907"/>
      <c r="C451" s="953"/>
      <c r="D451" s="907"/>
      <c r="E451" s="794"/>
      <c r="F451" s="894" t="s">
        <v>239</v>
      </c>
      <c r="G451" s="790">
        <v>3.31</v>
      </c>
      <c r="H451" s="791">
        <v>3.24</v>
      </c>
      <c r="I451" s="1345"/>
      <c r="J451" s="1346"/>
      <c r="K451" s="1346"/>
      <c r="L451" s="1346"/>
      <c r="M451" s="1346"/>
      <c r="N451" s="1346"/>
      <c r="O451" s="1346"/>
      <c r="P451" s="1346"/>
      <c r="Q451" s="994"/>
      <c r="R451" s="994"/>
      <c r="V451" s="1"/>
      <c r="W451" s="1"/>
      <c r="X451" s="1"/>
      <c r="Y451" s="1"/>
      <c r="Z451" s="1"/>
      <c r="AA451" s="1"/>
    </row>
    <row r="452" spans="1:27" ht="15.75">
      <c r="A452" s="338"/>
      <c r="B452" s="907"/>
      <c r="C452" s="905" t="s">
        <v>22</v>
      </c>
      <c r="D452" s="891" t="s">
        <v>23</v>
      </c>
      <c r="E452" s="789" t="s">
        <v>24</v>
      </c>
      <c r="F452" s="1008" t="s">
        <v>240</v>
      </c>
      <c r="G452" s="790">
        <v>4.5599999999999996</v>
      </c>
      <c r="H452" s="791">
        <v>4.3099999999999996</v>
      </c>
      <c r="I452" s="1345"/>
      <c r="J452" s="1346"/>
      <c r="K452" s="1346"/>
      <c r="L452" s="1346"/>
      <c r="M452" s="1346"/>
      <c r="N452" s="1346"/>
      <c r="O452" s="1346"/>
      <c r="P452" s="1346"/>
      <c r="Q452" s="994"/>
      <c r="R452" s="994"/>
      <c r="V452" s="1"/>
      <c r="W452" s="1"/>
      <c r="X452" s="1"/>
      <c r="Y452" s="1"/>
      <c r="Z452" s="1"/>
      <c r="AA452" s="1"/>
    </row>
    <row r="453" spans="1:27" ht="15.75">
      <c r="A453" s="338"/>
      <c r="B453" s="907"/>
      <c r="C453" s="905" t="s">
        <v>25</v>
      </c>
      <c r="D453" s="891" t="s">
        <v>26</v>
      </c>
      <c r="E453" s="789" t="s">
        <v>27</v>
      </c>
      <c r="F453" s="894" t="s">
        <v>239</v>
      </c>
      <c r="G453" s="790">
        <v>4.5599999999999996</v>
      </c>
      <c r="H453" s="791">
        <v>4.3099999999999996</v>
      </c>
      <c r="I453" s="1345"/>
      <c r="J453" s="1346"/>
      <c r="K453" s="1346"/>
      <c r="L453" s="1346"/>
      <c r="M453" s="1346"/>
      <c r="N453" s="1346"/>
      <c r="O453" s="1346"/>
      <c r="P453" s="1346"/>
      <c r="Q453" s="994"/>
      <c r="R453" s="994"/>
      <c r="V453" s="1"/>
      <c r="W453" s="1"/>
      <c r="X453" s="1"/>
      <c r="Y453" s="1"/>
      <c r="Z453" s="1"/>
      <c r="AA453" s="1"/>
    </row>
    <row r="454" spans="1:27" ht="15.75">
      <c r="A454" s="338"/>
      <c r="B454" s="907"/>
      <c r="C454" s="953"/>
      <c r="D454" s="1001" t="s">
        <v>28</v>
      </c>
      <c r="E454" s="967" t="s">
        <v>29</v>
      </c>
      <c r="F454" s="894" t="s">
        <v>239</v>
      </c>
      <c r="G454" s="801"/>
      <c r="H454" s="791">
        <v>4.3099999999999996</v>
      </c>
      <c r="I454" s="1345"/>
      <c r="J454" s="1346"/>
      <c r="K454" s="1346"/>
      <c r="L454" s="1346"/>
      <c r="M454" s="1346"/>
      <c r="N454" s="1346"/>
      <c r="O454" s="1346"/>
      <c r="P454" s="1346"/>
      <c r="Q454" s="994"/>
      <c r="R454" s="994"/>
      <c r="V454" s="1"/>
      <c r="W454" s="1"/>
      <c r="X454" s="1"/>
      <c r="Y454" s="1"/>
      <c r="Z454" s="1"/>
      <c r="AA454" s="1"/>
    </row>
    <row r="455" spans="1:27" ht="15.75">
      <c r="A455" s="338"/>
      <c r="B455" s="907"/>
      <c r="C455" s="953"/>
      <c r="D455" s="1001" t="s">
        <v>30</v>
      </c>
      <c r="E455" s="967" t="s">
        <v>31</v>
      </c>
      <c r="F455" s="894" t="s">
        <v>239</v>
      </c>
      <c r="G455" s="801"/>
      <c r="H455" s="791">
        <v>4.3099999999999996</v>
      </c>
      <c r="I455" s="1345"/>
      <c r="J455" s="1346"/>
      <c r="K455" s="1346"/>
      <c r="L455" s="1346"/>
      <c r="M455" s="1346"/>
      <c r="N455" s="1346"/>
      <c r="O455" s="1346"/>
      <c r="P455" s="1346"/>
      <c r="Q455" s="994"/>
      <c r="R455" s="994"/>
      <c r="V455" s="1"/>
      <c r="W455" s="1"/>
      <c r="X455" s="1"/>
      <c r="Y455" s="1"/>
      <c r="Z455" s="1"/>
      <c r="AA455" s="1"/>
    </row>
    <row r="456" spans="1:27" ht="15.75">
      <c r="A456" s="338"/>
      <c r="B456" s="896"/>
      <c r="C456" s="1002"/>
      <c r="D456" s="1003" t="s">
        <v>32</v>
      </c>
      <c r="E456" s="972" t="s">
        <v>33</v>
      </c>
      <c r="F456" s="894" t="s">
        <v>239</v>
      </c>
      <c r="G456" s="801"/>
      <c r="H456" s="791">
        <v>4.3099999999999996</v>
      </c>
      <c r="I456" s="1345"/>
      <c r="J456" s="1346"/>
      <c r="K456" s="1346"/>
      <c r="L456" s="1346"/>
      <c r="M456" s="1346"/>
      <c r="N456" s="1346"/>
      <c r="O456" s="1346"/>
      <c r="P456" s="1346"/>
      <c r="Q456" s="994"/>
      <c r="R456" s="994"/>
      <c r="V456" s="1"/>
      <c r="W456" s="1"/>
      <c r="X456" s="1"/>
      <c r="Y456" s="1"/>
      <c r="Z456" s="1"/>
      <c r="AA456" s="1"/>
    </row>
    <row r="457" spans="1:27">
      <c r="A457" s="338"/>
      <c r="B457" s="994" t="s">
        <v>250</v>
      </c>
      <c r="C457" s="994"/>
      <c r="D457" s="994"/>
      <c r="E457" s="994"/>
      <c r="F457" s="994"/>
      <c r="G457" s="994"/>
      <c r="H457" s="994"/>
      <c r="I457" s="994"/>
      <c r="J457" s="994"/>
      <c r="K457" s="994"/>
      <c r="L457" s="994"/>
      <c r="M457" s="994"/>
      <c r="N457" s="994"/>
      <c r="O457" s="994"/>
      <c r="P457" s="994"/>
      <c r="Q457" s="994"/>
      <c r="R457" s="994"/>
      <c r="V457" s="1"/>
      <c r="W457" s="1"/>
      <c r="X457" s="1"/>
      <c r="Y457" s="1"/>
      <c r="Z457" s="1"/>
      <c r="AA457" s="1"/>
    </row>
    <row r="458" spans="1:27">
      <c r="A458" s="338"/>
      <c r="B458" s="994" t="s">
        <v>251</v>
      </c>
      <c r="C458" s="994"/>
      <c r="D458" s="994"/>
      <c r="E458" s="994"/>
      <c r="F458" s="994"/>
      <c r="G458" s="994"/>
      <c r="H458" s="994"/>
      <c r="I458" s="994"/>
      <c r="J458" s="994"/>
      <c r="K458" s="994"/>
      <c r="L458" s="994"/>
      <c r="M458" s="994"/>
      <c r="N458" s="994"/>
      <c r="O458" s="994"/>
      <c r="P458" s="994"/>
      <c r="Q458" s="994"/>
      <c r="R458" s="994"/>
      <c r="V458" s="1"/>
      <c r="W458" s="1"/>
      <c r="X458" s="1"/>
      <c r="Y458" s="1"/>
      <c r="Z458" s="1"/>
      <c r="AA458" s="1"/>
    </row>
    <row r="459" spans="1:27">
      <c r="B459" s="994"/>
      <c r="C459" s="994"/>
      <c r="D459" s="994"/>
      <c r="E459" s="994"/>
      <c r="F459" s="994"/>
      <c r="G459" s="994"/>
      <c r="H459" s="994"/>
      <c r="I459" s="994"/>
      <c r="J459" s="994"/>
      <c r="K459" s="994"/>
      <c r="L459" s="994"/>
      <c r="M459" s="994"/>
      <c r="N459" s="994"/>
      <c r="O459" s="994"/>
      <c r="P459" s="994"/>
      <c r="Q459" s="994"/>
      <c r="R459" s="994"/>
      <c r="V459" s="1"/>
      <c r="W459" s="1"/>
      <c r="X459" s="1"/>
      <c r="Y459" s="1"/>
      <c r="Z459" s="1"/>
      <c r="AA459" s="1"/>
    </row>
    <row r="460" spans="1:27">
      <c r="B460" s="994"/>
      <c r="C460" s="994"/>
      <c r="D460" s="994"/>
      <c r="E460" s="994"/>
      <c r="F460" s="994"/>
      <c r="G460" s="994"/>
      <c r="H460" s="994"/>
      <c r="I460" s="994"/>
      <c r="J460" s="994"/>
      <c r="K460" s="994"/>
      <c r="L460" s="994"/>
      <c r="M460" s="994"/>
      <c r="N460" s="994"/>
      <c r="O460" s="994"/>
      <c r="P460" s="994"/>
      <c r="Q460" s="994"/>
      <c r="R460" s="994"/>
      <c r="V460" s="1"/>
      <c r="W460" s="1"/>
      <c r="X460" s="1"/>
      <c r="Y460" s="1"/>
      <c r="Z460" s="1"/>
      <c r="AA460" s="1"/>
    </row>
    <row r="461" spans="1:27" ht="15.75">
      <c r="A461" s="338"/>
      <c r="B461" s="726" t="s">
        <v>280</v>
      </c>
      <c r="C461" s="994"/>
      <c r="D461" s="882"/>
      <c r="E461" s="882"/>
      <c r="F461" s="882"/>
      <c r="G461" s="882"/>
      <c r="H461" s="882"/>
      <c r="I461" s="994"/>
      <c r="J461" s="994"/>
      <c r="K461" s="994"/>
      <c r="L461" s="994"/>
      <c r="M461" s="994"/>
      <c r="N461" s="994"/>
      <c r="O461" s="994"/>
      <c r="P461" s="994"/>
      <c r="Q461" s="994"/>
      <c r="R461" s="994"/>
      <c r="V461" s="1"/>
      <c r="W461" s="1"/>
      <c r="X461" s="1"/>
      <c r="Y461" s="1"/>
      <c r="Z461" s="1"/>
      <c r="AA461" s="1"/>
    </row>
    <row r="462" spans="1:27" ht="15.75">
      <c r="A462" s="338"/>
      <c r="B462" s="994"/>
      <c r="C462" s="994"/>
      <c r="D462" s="994"/>
      <c r="E462" s="994"/>
      <c r="F462" s="994"/>
      <c r="G462" s="1339" t="s">
        <v>274</v>
      </c>
      <c r="H462" s="1430"/>
      <c r="I462" s="1339" t="s">
        <v>275</v>
      </c>
      <c r="J462" s="1430"/>
      <c r="K462" s="1339" t="s">
        <v>276</v>
      </c>
      <c r="L462" s="1430"/>
      <c r="M462" s="1337" t="s">
        <v>277</v>
      </c>
      <c r="N462" s="1338"/>
      <c r="O462" s="994"/>
      <c r="P462" s="994"/>
      <c r="Q462" s="994"/>
      <c r="R462" s="994"/>
      <c r="V462" s="1"/>
      <c r="W462" s="1"/>
      <c r="X462" s="1"/>
      <c r="Y462" s="1"/>
      <c r="Z462" s="1"/>
      <c r="AA462" s="1"/>
    </row>
    <row r="463" spans="1:27" ht="31.5">
      <c r="A463" s="338"/>
      <c r="B463" s="786" t="s">
        <v>6</v>
      </c>
      <c r="C463" s="786" t="s">
        <v>3</v>
      </c>
      <c r="D463" s="786" t="s">
        <v>4</v>
      </c>
      <c r="E463" s="786" t="s">
        <v>7</v>
      </c>
      <c r="F463" s="786" t="s">
        <v>48</v>
      </c>
      <c r="G463" s="786" t="s">
        <v>1</v>
      </c>
      <c r="H463" s="786" t="s">
        <v>2</v>
      </c>
      <c r="I463" s="786" t="s">
        <v>1</v>
      </c>
      <c r="J463" s="786" t="s">
        <v>2</v>
      </c>
      <c r="K463" s="786" t="s">
        <v>1</v>
      </c>
      <c r="L463" s="786" t="s">
        <v>2</v>
      </c>
      <c r="M463" s="786" t="s">
        <v>1</v>
      </c>
      <c r="N463" s="786" t="s">
        <v>2</v>
      </c>
      <c r="O463" s="994"/>
      <c r="P463" s="994"/>
      <c r="Q463" s="994"/>
      <c r="R463" s="994"/>
      <c r="V463" s="1"/>
      <c r="W463" s="1"/>
      <c r="X463" s="1"/>
      <c r="Y463" s="1"/>
      <c r="Z463" s="1"/>
      <c r="AA463" s="1"/>
    </row>
    <row r="464" spans="1:27" ht="15.75">
      <c r="A464" s="338"/>
      <c r="B464" s="787"/>
      <c r="C464" s="787"/>
      <c r="D464" s="787"/>
      <c r="E464" s="787" t="s">
        <v>85</v>
      </c>
      <c r="F464" s="787" t="s">
        <v>271</v>
      </c>
      <c r="G464" s="788" t="s">
        <v>247</v>
      </c>
      <c r="H464" s="788" t="s">
        <v>252</v>
      </c>
      <c r="I464" s="788" t="s">
        <v>247</v>
      </c>
      <c r="J464" s="788" t="s">
        <v>252</v>
      </c>
      <c r="K464" s="788" t="s">
        <v>247</v>
      </c>
      <c r="L464" s="788" t="s">
        <v>252</v>
      </c>
      <c r="M464" s="788" t="s">
        <v>247</v>
      </c>
      <c r="N464" s="788" t="s">
        <v>252</v>
      </c>
      <c r="O464" s="994"/>
      <c r="P464" s="994"/>
      <c r="Q464" s="994"/>
      <c r="R464" s="994"/>
      <c r="V464" s="1"/>
      <c r="W464" s="1"/>
      <c r="X464" s="1"/>
      <c r="Y464" s="1"/>
      <c r="Z464" s="1"/>
      <c r="AA464" s="1"/>
    </row>
    <row r="465" spans="1:27" ht="15.75">
      <c r="A465" s="338"/>
      <c r="B465" s="891" t="s">
        <v>17</v>
      </c>
      <c r="C465" s="891" t="s">
        <v>15</v>
      </c>
      <c r="D465" s="1006" t="s">
        <v>16</v>
      </c>
      <c r="E465" s="797" t="s">
        <v>18</v>
      </c>
      <c r="F465" s="1006" t="s">
        <v>59</v>
      </c>
      <c r="G465" s="790">
        <v>1.31</v>
      </c>
      <c r="H465" s="791">
        <v>1.24</v>
      </c>
      <c r="I465" s="790">
        <v>1.31</v>
      </c>
      <c r="J465" s="792">
        <v>1.24</v>
      </c>
      <c r="K465" s="790">
        <v>1.5</v>
      </c>
      <c r="L465" s="790">
        <v>1.43</v>
      </c>
      <c r="M465" s="790">
        <v>1.5</v>
      </c>
      <c r="N465" s="793">
        <v>1.43</v>
      </c>
      <c r="O465" s="994"/>
      <c r="P465" s="994"/>
      <c r="Q465" s="994"/>
      <c r="R465" s="994"/>
      <c r="V465" s="1"/>
      <c r="W465" s="1"/>
      <c r="X465" s="1"/>
      <c r="Y465" s="1"/>
      <c r="Z465" s="1"/>
      <c r="AA465" s="1"/>
    </row>
    <row r="466" spans="1:27" ht="15.75">
      <c r="A466" s="338"/>
      <c r="B466" s="907"/>
      <c r="C466" s="907"/>
      <c r="D466" s="874"/>
      <c r="E466" s="798"/>
      <c r="F466" s="874" t="s">
        <v>423</v>
      </c>
      <c r="G466" s="790">
        <v>2.78</v>
      </c>
      <c r="H466" s="791">
        <v>2.71</v>
      </c>
      <c r="I466" s="790">
        <v>2.78</v>
      </c>
      <c r="J466" s="792">
        <v>2.71</v>
      </c>
      <c r="K466" s="1331"/>
      <c r="L466" s="1332"/>
      <c r="M466" s="1332"/>
      <c r="N466" s="1332"/>
      <c r="O466" s="994"/>
      <c r="P466" s="994"/>
      <c r="Q466" s="994"/>
      <c r="R466" s="994"/>
      <c r="V466" s="1"/>
      <c r="W466" s="1"/>
      <c r="X466" s="1"/>
      <c r="Y466" s="1"/>
      <c r="Z466" s="1"/>
      <c r="AA466" s="1"/>
    </row>
    <row r="467" spans="1:27" ht="15.75">
      <c r="A467" s="338"/>
      <c r="B467" s="907"/>
      <c r="C467" s="907"/>
      <c r="D467" s="874"/>
      <c r="E467" s="798"/>
      <c r="F467" s="874" t="s">
        <v>428</v>
      </c>
      <c r="G467" s="790">
        <v>2.78</v>
      </c>
      <c r="H467" s="791">
        <v>2.71</v>
      </c>
      <c r="I467" s="790">
        <v>2.78</v>
      </c>
      <c r="J467" s="792">
        <v>2.71</v>
      </c>
      <c r="K467" s="1333"/>
      <c r="L467" s="1334"/>
      <c r="M467" s="1334"/>
      <c r="N467" s="1334"/>
      <c r="O467" s="994"/>
      <c r="P467" s="994"/>
      <c r="Q467" s="994"/>
      <c r="R467" s="994"/>
      <c r="V467" s="1"/>
      <c r="W467" s="1"/>
      <c r="X467" s="1"/>
      <c r="Y467" s="1"/>
      <c r="Z467" s="1"/>
      <c r="AA467" s="1"/>
    </row>
    <row r="468" spans="1:27" ht="15" customHeight="1">
      <c r="A468" s="338"/>
      <c r="B468" s="896"/>
      <c r="C468" s="896"/>
      <c r="D468" s="1006" t="s">
        <v>20</v>
      </c>
      <c r="E468" s="799" t="s">
        <v>21</v>
      </c>
      <c r="F468" s="1006" t="s">
        <v>59</v>
      </c>
      <c r="G468" s="790">
        <v>1.31</v>
      </c>
      <c r="H468" s="791">
        <v>1.24</v>
      </c>
      <c r="I468" s="790">
        <v>1.31</v>
      </c>
      <c r="J468" s="792">
        <v>1.24</v>
      </c>
      <c r="K468" s="790">
        <v>1.5</v>
      </c>
      <c r="L468" s="790">
        <v>1.43</v>
      </c>
      <c r="M468" s="790">
        <v>1.5</v>
      </c>
      <c r="N468" s="793">
        <v>1.43</v>
      </c>
      <c r="O468" s="994"/>
      <c r="P468" s="994"/>
      <c r="Q468" s="994"/>
      <c r="R468" s="994"/>
      <c r="V468" s="1"/>
      <c r="W468" s="1"/>
      <c r="X468" s="1"/>
      <c r="Y468" s="1"/>
      <c r="Z468" s="1"/>
      <c r="AA468" s="1"/>
    </row>
    <row r="469" spans="1:27" ht="15" customHeight="1">
      <c r="A469" s="338"/>
      <c r="B469" s="953"/>
      <c r="C469" s="953"/>
      <c r="D469" s="953"/>
      <c r="E469" s="800"/>
      <c r="F469" s="874" t="s">
        <v>428</v>
      </c>
      <c r="G469" s="790">
        <v>2.78</v>
      </c>
      <c r="H469" s="791">
        <v>2.71</v>
      </c>
      <c r="I469" s="790">
        <v>2.78</v>
      </c>
      <c r="J469" s="792">
        <v>2.71</v>
      </c>
      <c r="K469" s="1335"/>
      <c r="L469" s="1336"/>
      <c r="M469" s="1336"/>
      <c r="N469" s="1336"/>
      <c r="O469" s="994"/>
      <c r="P469" s="994"/>
      <c r="Q469" s="994"/>
      <c r="R469" s="994"/>
      <c r="V469" s="1"/>
      <c r="W469" s="1"/>
      <c r="X469" s="1"/>
      <c r="Y469" s="1"/>
      <c r="Z469" s="1"/>
      <c r="AA469" s="1"/>
    </row>
    <row r="470" spans="1:27">
      <c r="A470" s="338"/>
      <c r="B470" s="994" t="s">
        <v>248</v>
      </c>
      <c r="C470" s="994"/>
      <c r="D470" s="994"/>
      <c r="E470" s="994"/>
      <c r="F470" s="994"/>
      <c r="G470" s="994"/>
      <c r="H470" s="994"/>
      <c r="I470" s="994"/>
      <c r="J470" s="994"/>
      <c r="K470" s="994"/>
      <c r="L470" s="994"/>
      <c r="M470" s="994"/>
      <c r="N470" s="994"/>
      <c r="O470" s="994"/>
      <c r="P470" s="994"/>
      <c r="Q470" s="994"/>
      <c r="R470" s="994"/>
      <c r="V470" s="1"/>
      <c r="W470" s="1"/>
      <c r="X470" s="1"/>
      <c r="Y470" s="1"/>
      <c r="Z470" s="1"/>
      <c r="AA470" s="1"/>
    </row>
    <row r="471" spans="1:27">
      <c r="A471" s="338"/>
      <c r="B471" s="994" t="s">
        <v>251</v>
      </c>
      <c r="C471" s="994"/>
      <c r="D471" s="994"/>
      <c r="E471" s="994"/>
      <c r="F471" s="994"/>
      <c r="G471" s="994"/>
      <c r="H471" s="994"/>
      <c r="I471" s="994"/>
      <c r="J471" s="994"/>
      <c r="K471" s="994"/>
      <c r="L471" s="994"/>
      <c r="M471" s="994"/>
      <c r="N471" s="994"/>
      <c r="O471" s="994"/>
      <c r="P471" s="994"/>
      <c r="Q471" s="994"/>
      <c r="R471" s="994"/>
      <c r="V471" s="1"/>
      <c r="W471" s="1"/>
      <c r="X471" s="1"/>
      <c r="Y471" s="1"/>
      <c r="Z471" s="1"/>
      <c r="AA471" s="1"/>
    </row>
    <row r="472" spans="1:27">
      <c r="B472" s="994"/>
      <c r="C472" s="994"/>
      <c r="D472" s="994"/>
      <c r="E472" s="994"/>
      <c r="F472" s="994"/>
      <c r="G472" s="994"/>
      <c r="H472" s="994"/>
      <c r="I472" s="994"/>
      <c r="J472" s="994"/>
      <c r="K472" s="994"/>
      <c r="L472" s="994"/>
      <c r="M472" s="994"/>
      <c r="N472" s="994"/>
      <c r="O472" s="994"/>
      <c r="P472" s="994"/>
      <c r="Q472" s="994"/>
      <c r="R472" s="994"/>
      <c r="V472" s="1"/>
      <c r="W472" s="1"/>
      <c r="X472" s="1"/>
      <c r="Y472" s="1"/>
      <c r="Z472" s="1"/>
      <c r="AA472" s="1"/>
    </row>
    <row r="473" spans="1:27" ht="15.75">
      <c r="A473" s="338"/>
      <c r="B473" s="726" t="s">
        <v>281</v>
      </c>
      <c r="C473" s="994"/>
      <c r="D473" s="994"/>
      <c r="E473" s="994"/>
      <c r="F473" s="994"/>
      <c r="G473" s="994"/>
      <c r="H473" s="994"/>
      <c r="I473" s="994"/>
      <c r="J473" s="994"/>
      <c r="K473" s="994"/>
      <c r="L473" s="994"/>
      <c r="M473" s="994"/>
      <c r="N473" s="994"/>
      <c r="O473" s="994"/>
      <c r="P473" s="994"/>
      <c r="Q473" s="994"/>
      <c r="R473" s="994"/>
      <c r="V473" s="1"/>
      <c r="W473" s="1"/>
      <c r="X473" s="1"/>
      <c r="Y473" s="1"/>
      <c r="Z473" s="1"/>
      <c r="AA473" s="1"/>
    </row>
    <row r="474" spans="1:27">
      <c r="A474" s="338"/>
      <c r="B474" s="994"/>
      <c r="C474" s="994"/>
      <c r="D474" s="882"/>
      <c r="E474" s="882"/>
      <c r="F474" s="882"/>
      <c r="G474" s="882"/>
      <c r="H474" s="882"/>
      <c r="I474" s="994"/>
      <c r="J474" s="994"/>
      <c r="K474" s="994"/>
      <c r="L474" s="994"/>
      <c r="M474" s="994"/>
      <c r="N474" s="994"/>
      <c r="O474" s="994"/>
      <c r="P474" s="994"/>
      <c r="Q474" s="994"/>
      <c r="R474" s="994"/>
      <c r="V474" s="1"/>
      <c r="W474" s="1"/>
      <c r="X474" s="1"/>
      <c r="Y474" s="1"/>
      <c r="Z474" s="1"/>
      <c r="AA474" s="1"/>
    </row>
    <row r="475" spans="1:27" ht="15.75">
      <c r="A475" s="338"/>
      <c r="B475" s="786" t="s">
        <v>6</v>
      </c>
      <c r="C475" s="983" t="s">
        <v>3</v>
      </c>
      <c r="D475" s="786" t="s">
        <v>4</v>
      </c>
      <c r="E475" s="786" t="s">
        <v>7</v>
      </c>
      <c r="F475" s="786" t="s">
        <v>48</v>
      </c>
      <c r="G475" s="786" t="s">
        <v>1</v>
      </c>
      <c r="H475" s="786" t="s">
        <v>2</v>
      </c>
      <c r="I475" s="994"/>
      <c r="J475" s="994"/>
      <c r="K475" s="994"/>
      <c r="L475" s="994"/>
      <c r="M475" s="994"/>
      <c r="N475" s="994"/>
      <c r="O475" s="994"/>
      <c r="P475" s="994"/>
      <c r="Q475" s="994"/>
      <c r="R475" s="994"/>
      <c r="V475" s="1"/>
      <c r="W475" s="1"/>
      <c r="X475" s="1"/>
      <c r="Y475" s="1"/>
      <c r="Z475" s="1"/>
      <c r="AA475" s="1"/>
    </row>
    <row r="476" spans="1:27" ht="15.75">
      <c r="A476" s="338"/>
      <c r="B476" s="997"/>
      <c r="C476" s="998"/>
      <c r="D476" s="997"/>
      <c r="E476" s="997" t="s">
        <v>85</v>
      </c>
      <c r="F476" s="997" t="s">
        <v>271</v>
      </c>
      <c r="G476" s="788" t="s">
        <v>241</v>
      </c>
      <c r="H476" s="997" t="s">
        <v>242</v>
      </c>
      <c r="I476" s="994"/>
      <c r="J476" s="994"/>
      <c r="K476" s="994"/>
      <c r="L476" s="994"/>
      <c r="M476" s="994"/>
      <c r="N476" s="994"/>
      <c r="O476" s="994"/>
      <c r="P476" s="994"/>
      <c r="Q476" s="994"/>
      <c r="R476" s="994"/>
      <c r="V476" s="1"/>
      <c r="W476" s="1"/>
      <c r="X476" s="1"/>
      <c r="Y476" s="1"/>
      <c r="Z476" s="1"/>
      <c r="AA476" s="1"/>
    </row>
    <row r="477" spans="1:27" ht="15.75">
      <c r="A477" s="338"/>
      <c r="B477" s="909" t="s">
        <v>11</v>
      </c>
      <c r="C477" s="891" t="s">
        <v>9</v>
      </c>
      <c r="D477" s="891" t="s">
        <v>10</v>
      </c>
      <c r="E477" s="789" t="s">
        <v>12</v>
      </c>
      <c r="F477" s="894" t="s">
        <v>148</v>
      </c>
      <c r="G477" s="790">
        <v>0.96</v>
      </c>
      <c r="H477" s="791">
        <v>0.84</v>
      </c>
      <c r="I477" s="994"/>
      <c r="J477" s="994"/>
      <c r="K477" s="994"/>
      <c r="L477" s="994"/>
      <c r="M477" s="994"/>
      <c r="N477" s="994"/>
      <c r="O477" s="994"/>
      <c r="P477" s="994"/>
      <c r="Q477" s="994"/>
      <c r="R477" s="994"/>
      <c r="V477" s="1"/>
      <c r="W477" s="1"/>
      <c r="X477" s="1"/>
      <c r="Y477" s="1"/>
      <c r="Z477" s="1"/>
      <c r="AA477" s="1"/>
    </row>
    <row r="478" spans="1:27" ht="15.75">
      <c r="A478" s="338"/>
      <c r="B478" s="1009"/>
      <c r="C478" s="999"/>
      <c r="D478" s="999"/>
      <c r="E478" s="999"/>
      <c r="F478" s="894" t="s">
        <v>255</v>
      </c>
      <c r="G478" s="790">
        <v>0.96</v>
      </c>
      <c r="H478" s="791">
        <v>0.84</v>
      </c>
      <c r="I478" s="994"/>
      <c r="J478" s="994"/>
      <c r="K478" s="994"/>
      <c r="L478" s="994"/>
      <c r="M478" s="994"/>
      <c r="N478" s="994"/>
      <c r="O478" s="994"/>
      <c r="P478" s="994"/>
      <c r="Q478" s="994"/>
      <c r="R478" s="994"/>
      <c r="V478" s="1"/>
      <c r="W478" s="1"/>
      <c r="X478" s="1"/>
      <c r="Y478" s="1"/>
      <c r="Z478" s="1"/>
      <c r="AA478" s="1"/>
    </row>
    <row r="479" spans="1:27" ht="15.75">
      <c r="A479" s="338"/>
      <c r="B479" s="963"/>
      <c r="C479" s="907"/>
      <c r="D479" s="907"/>
      <c r="E479" s="794"/>
      <c r="F479" s="894" t="s">
        <v>149</v>
      </c>
      <c r="G479" s="790">
        <v>0.96</v>
      </c>
      <c r="H479" s="791">
        <v>0.84</v>
      </c>
      <c r="I479" s="994"/>
      <c r="J479" s="994"/>
      <c r="K479" s="994"/>
      <c r="L479" s="994"/>
      <c r="M479" s="994"/>
      <c r="N479" s="994"/>
      <c r="O479" s="994"/>
      <c r="P479" s="994"/>
      <c r="Q479" s="994"/>
      <c r="R479" s="994"/>
      <c r="V479" s="1"/>
      <c r="W479" s="1"/>
      <c r="X479" s="1"/>
      <c r="Y479" s="1"/>
      <c r="Z479" s="1"/>
      <c r="AA479" s="1"/>
    </row>
    <row r="480" spans="1:27" ht="15.75">
      <c r="A480" s="338"/>
      <c r="B480" s="1009"/>
      <c r="C480" s="999"/>
      <c r="D480" s="999"/>
      <c r="E480" s="999"/>
      <c r="F480" s="894" t="s">
        <v>256</v>
      </c>
      <c r="G480" s="790">
        <v>0.96</v>
      </c>
      <c r="H480" s="791">
        <v>0.84</v>
      </c>
      <c r="I480" s="994"/>
      <c r="J480" s="994"/>
      <c r="K480" s="994"/>
      <c r="L480" s="994"/>
      <c r="M480" s="994"/>
      <c r="N480" s="994"/>
      <c r="O480" s="994"/>
      <c r="P480" s="994"/>
      <c r="Q480" s="994"/>
      <c r="R480" s="994"/>
      <c r="V480" s="1"/>
      <c r="W480" s="1"/>
      <c r="X480" s="1"/>
      <c r="Y480" s="1"/>
      <c r="Z480" s="1"/>
      <c r="AA480" s="1"/>
    </row>
    <row r="481" spans="1:27" ht="15.75">
      <c r="A481" s="338"/>
      <c r="B481" s="963"/>
      <c r="C481" s="907"/>
      <c r="D481" s="891" t="s">
        <v>13</v>
      </c>
      <c r="E481" s="789" t="s">
        <v>14</v>
      </c>
      <c r="F481" s="894" t="s">
        <v>148</v>
      </c>
      <c r="G481" s="790">
        <v>0.96</v>
      </c>
      <c r="H481" s="791">
        <v>0.84</v>
      </c>
      <c r="I481" s="994"/>
      <c r="J481" s="994"/>
      <c r="K481" s="994"/>
      <c r="L481" s="994"/>
      <c r="M481" s="994"/>
      <c r="N481" s="994"/>
      <c r="O481" s="994"/>
      <c r="P481" s="994"/>
      <c r="Q481" s="994"/>
      <c r="R481" s="994"/>
      <c r="V481" s="1"/>
      <c r="W481" s="1"/>
      <c r="X481" s="1"/>
      <c r="Y481" s="1"/>
      <c r="Z481" s="1"/>
      <c r="AA481" s="1"/>
    </row>
    <row r="482" spans="1:27" ht="15.75">
      <c r="A482" s="338"/>
      <c r="B482" s="950"/>
      <c r="C482" s="896"/>
      <c r="D482" s="896"/>
      <c r="E482" s="796"/>
      <c r="F482" s="894" t="s">
        <v>149</v>
      </c>
      <c r="G482" s="790">
        <v>0.96</v>
      </c>
      <c r="H482" s="791">
        <v>0.84</v>
      </c>
      <c r="I482" s="994"/>
      <c r="J482" s="994"/>
      <c r="K482" s="994"/>
      <c r="L482" s="994"/>
      <c r="M482" s="994"/>
      <c r="N482" s="994"/>
      <c r="O482" s="994"/>
      <c r="P482" s="994"/>
      <c r="Q482" s="994"/>
      <c r="R482" s="994"/>
      <c r="V482" s="1"/>
      <c r="W482" s="1"/>
      <c r="X482" s="1"/>
      <c r="Y482" s="1"/>
      <c r="Z482" s="1"/>
      <c r="AA482" s="1"/>
    </row>
    <row r="483" spans="1:27">
      <c r="A483" s="338"/>
      <c r="B483" s="994" t="s">
        <v>243</v>
      </c>
      <c r="C483" s="994"/>
      <c r="D483" s="994"/>
      <c r="E483" s="994"/>
      <c r="F483" s="994"/>
      <c r="G483" s="994"/>
      <c r="H483" s="994"/>
      <c r="I483" s="994"/>
      <c r="J483" s="994"/>
      <c r="K483" s="994"/>
      <c r="L483" s="994"/>
      <c r="M483" s="994"/>
      <c r="N483" s="994"/>
      <c r="O483" s="994"/>
      <c r="P483" s="994"/>
      <c r="Q483" s="994"/>
      <c r="R483" s="994"/>
      <c r="V483" s="1"/>
      <c r="W483" s="1"/>
      <c r="X483" s="1"/>
      <c r="Y483" s="1"/>
      <c r="Z483" s="1"/>
      <c r="AA483" s="1"/>
    </row>
    <row r="484" spans="1:27">
      <c r="A484" s="338"/>
      <c r="B484" s="994" t="s">
        <v>244</v>
      </c>
      <c r="C484" s="994"/>
      <c r="D484" s="994"/>
      <c r="E484" s="994"/>
      <c r="F484" s="994"/>
      <c r="G484" s="994"/>
      <c r="H484" s="994"/>
      <c r="I484" s="994"/>
      <c r="J484" s="994"/>
      <c r="K484" s="994"/>
      <c r="L484" s="994"/>
      <c r="M484" s="994"/>
      <c r="N484" s="994"/>
      <c r="O484" s="994"/>
      <c r="P484" s="994"/>
      <c r="Q484" s="994"/>
      <c r="R484" s="994"/>
      <c r="V484" s="1"/>
      <c r="W484" s="1"/>
      <c r="X484" s="1"/>
      <c r="Y484" s="1"/>
      <c r="Z484" s="1"/>
      <c r="AA484" s="1"/>
    </row>
    <row r="485" spans="1:27">
      <c r="A485" s="338"/>
      <c r="B485" s="994" t="s">
        <v>245</v>
      </c>
      <c r="C485" s="994"/>
      <c r="D485" s="994"/>
      <c r="E485" s="994"/>
      <c r="F485" s="994"/>
      <c r="G485" s="994"/>
      <c r="H485" s="994"/>
      <c r="I485" s="994"/>
      <c r="J485" s="994"/>
      <c r="K485" s="994"/>
      <c r="L485" s="994"/>
      <c r="M485" s="994"/>
      <c r="N485" s="994"/>
      <c r="O485" s="994"/>
      <c r="P485" s="994"/>
      <c r="Q485" s="994"/>
      <c r="R485" s="994"/>
      <c r="V485" s="1"/>
      <c r="W485" s="1"/>
      <c r="X485" s="1"/>
      <c r="Y485" s="1"/>
      <c r="Z485" s="1"/>
      <c r="AA485" s="1"/>
    </row>
    <row r="486" spans="1:27">
      <c r="B486" s="994"/>
      <c r="C486" s="994"/>
      <c r="D486" s="994"/>
      <c r="E486" s="994"/>
      <c r="F486" s="994"/>
      <c r="G486" s="994"/>
      <c r="H486" s="994"/>
      <c r="I486" s="994"/>
      <c r="J486" s="994"/>
      <c r="K486" s="994"/>
      <c r="L486" s="994"/>
      <c r="M486" s="994"/>
      <c r="N486" s="994"/>
      <c r="O486" s="994"/>
      <c r="P486" s="994"/>
      <c r="Q486" s="994"/>
      <c r="R486" s="994"/>
      <c r="V486" s="1"/>
      <c r="W486" s="1"/>
      <c r="X486" s="1"/>
      <c r="Y486" s="1"/>
      <c r="Z486" s="1"/>
      <c r="AA486" s="1"/>
    </row>
    <row r="487" spans="1:27">
      <c r="B487" s="994"/>
      <c r="C487" s="994"/>
      <c r="D487" s="994"/>
      <c r="E487" s="994"/>
      <c r="F487" s="994"/>
      <c r="G487" s="994"/>
      <c r="H487" s="994"/>
      <c r="I487" s="994"/>
      <c r="J487" s="994"/>
      <c r="K487" s="994"/>
      <c r="L487" s="994"/>
      <c r="M487" s="994"/>
      <c r="N487" s="994"/>
      <c r="O487" s="994"/>
      <c r="P487" s="994"/>
      <c r="Q487" s="994"/>
      <c r="R487" s="994"/>
      <c r="V487" s="1"/>
      <c r="W487" s="1"/>
      <c r="X487" s="1"/>
      <c r="Y487" s="1"/>
      <c r="Z487" s="1"/>
      <c r="AA487" s="1"/>
    </row>
    <row r="488" spans="1:27" ht="15.75">
      <c r="A488" s="338"/>
      <c r="B488" s="726" t="s">
        <v>282</v>
      </c>
      <c r="C488" s="882"/>
      <c r="D488" s="882"/>
      <c r="E488" s="882"/>
      <c r="F488" s="882"/>
      <c r="G488" s="882"/>
      <c r="H488" s="882"/>
      <c r="I488" s="882"/>
      <c r="J488" s="882"/>
      <c r="K488" s="882"/>
      <c r="L488" s="882"/>
      <c r="M488" s="994"/>
      <c r="N488" s="994"/>
      <c r="O488" s="994"/>
      <c r="P488" s="994"/>
      <c r="Q488" s="994"/>
      <c r="R488" s="994"/>
      <c r="V488" s="1"/>
      <c r="W488" s="1"/>
      <c r="X488" s="1"/>
      <c r="Y488" s="1"/>
      <c r="Z488" s="1"/>
      <c r="AA488" s="1"/>
    </row>
    <row r="489" spans="1:27">
      <c r="A489" s="338"/>
      <c r="B489" s="882"/>
      <c r="C489" s="882"/>
      <c r="D489" s="882"/>
      <c r="E489" s="882"/>
      <c r="F489" s="882"/>
      <c r="G489" s="882"/>
      <c r="H489" s="882"/>
      <c r="I489" s="882"/>
      <c r="J489" s="882"/>
      <c r="K489" s="882"/>
      <c r="L489" s="882"/>
      <c r="M489" s="994"/>
      <c r="N489" s="994"/>
      <c r="O489" s="994"/>
      <c r="P489" s="994"/>
      <c r="Q489" s="994"/>
      <c r="R489" s="994"/>
      <c r="V489" s="1"/>
      <c r="W489" s="1"/>
      <c r="X489" s="1"/>
      <c r="Y489" s="1"/>
      <c r="Z489" s="1"/>
      <c r="AA489" s="1"/>
    </row>
    <row r="490" spans="1:27" ht="15.75">
      <c r="A490" s="338"/>
      <c r="B490" s="882"/>
      <c r="C490" s="882"/>
      <c r="D490" s="882"/>
      <c r="E490" s="882"/>
      <c r="F490" s="882"/>
      <c r="G490" s="1431" t="s">
        <v>736</v>
      </c>
      <c r="H490" s="1432"/>
      <c r="I490" s="1433"/>
      <c r="J490" s="1431" t="s">
        <v>737</v>
      </c>
      <c r="K490" s="1432"/>
      <c r="L490" s="1433"/>
      <c r="M490" s="1434" t="s">
        <v>738</v>
      </c>
      <c r="N490" s="1435"/>
      <c r="O490" s="1436"/>
      <c r="P490" s="994"/>
      <c r="Q490" s="994"/>
      <c r="R490" s="994"/>
      <c r="V490" s="1"/>
      <c r="W490" s="1"/>
      <c r="X490" s="1"/>
      <c r="Y490" s="1"/>
      <c r="Z490" s="1"/>
      <c r="AA490" s="1"/>
    </row>
    <row r="491" spans="1:27" ht="15.75">
      <c r="A491" s="338"/>
      <c r="B491" s="786" t="s">
        <v>6</v>
      </c>
      <c r="C491" s="786" t="s">
        <v>3</v>
      </c>
      <c r="D491" s="889" t="s">
        <v>4</v>
      </c>
      <c r="E491" s="786" t="s">
        <v>7</v>
      </c>
      <c r="F491" s="889" t="s">
        <v>48</v>
      </c>
      <c r="G491" s="1010" t="s">
        <v>739</v>
      </c>
      <c r="H491" s="1010" t="s">
        <v>740</v>
      </c>
      <c r="I491" s="1011" t="s">
        <v>741</v>
      </c>
      <c r="J491" s="1011" t="s">
        <v>739</v>
      </c>
      <c r="K491" s="1010" t="s">
        <v>740</v>
      </c>
      <c r="L491" s="1010" t="s">
        <v>741</v>
      </c>
      <c r="M491" s="1010" t="s">
        <v>739</v>
      </c>
      <c r="N491" s="1010" t="s">
        <v>740</v>
      </c>
      <c r="O491" s="1011" t="s">
        <v>741</v>
      </c>
      <c r="P491" s="994"/>
      <c r="Q491" s="994"/>
      <c r="R491" s="994"/>
      <c r="V491" s="1"/>
      <c r="W491" s="1"/>
      <c r="X491" s="1"/>
      <c r="Y491" s="1"/>
      <c r="Z491" s="1"/>
      <c r="AA491" s="1"/>
    </row>
    <row r="492" spans="1:27" ht="15.75">
      <c r="A492" s="338"/>
      <c r="B492" s="795"/>
      <c r="C492" s="795"/>
      <c r="D492" s="1009"/>
      <c r="E492" s="1012" t="s">
        <v>85</v>
      </c>
      <c r="F492" s="1013" t="s">
        <v>271</v>
      </c>
      <c r="G492" s="795"/>
      <c r="H492" s="795"/>
      <c r="J492" s="795"/>
      <c r="K492" s="795"/>
      <c r="M492" s="795"/>
      <c r="N492" s="795"/>
      <c r="O492" s="994"/>
      <c r="P492" s="994"/>
      <c r="Q492" s="994"/>
      <c r="R492" s="994"/>
      <c r="V492" s="1"/>
      <c r="W492" s="1"/>
      <c r="X492" s="1"/>
      <c r="Y492" s="1"/>
      <c r="Z492" s="1"/>
      <c r="AA492" s="1"/>
    </row>
    <row r="493" spans="1:27" ht="15.75">
      <c r="A493" s="338"/>
      <c r="B493" s="891" t="s">
        <v>17</v>
      </c>
      <c r="C493" s="891" t="s">
        <v>36</v>
      </c>
      <c r="D493" s="905" t="s">
        <v>37</v>
      </c>
      <c r="E493" s="789" t="s">
        <v>38</v>
      </c>
      <c r="F493" s="739" t="s">
        <v>742</v>
      </c>
      <c r="G493" s="790">
        <v>13.51</v>
      </c>
      <c r="H493" s="790">
        <v>13.66</v>
      </c>
      <c r="I493" s="801"/>
      <c r="J493" s="802">
        <v>13.51</v>
      </c>
      <c r="K493" s="790">
        <v>13.66</v>
      </c>
      <c r="L493" s="801"/>
      <c r="M493" s="790">
        <v>14.1</v>
      </c>
      <c r="N493" s="790">
        <v>14.55</v>
      </c>
      <c r="O493" s="801"/>
      <c r="P493" s="994"/>
      <c r="Q493" s="994"/>
      <c r="R493" s="994"/>
      <c r="V493" s="1"/>
      <c r="W493" s="1"/>
      <c r="X493" s="1"/>
      <c r="Y493" s="1"/>
      <c r="Z493" s="1"/>
      <c r="AA493" s="1"/>
    </row>
    <row r="494" spans="1:27" ht="15.75">
      <c r="A494" s="338"/>
      <c r="B494" s="907"/>
      <c r="C494" s="907"/>
      <c r="D494" s="905" t="s">
        <v>40</v>
      </c>
      <c r="E494" s="789" t="s">
        <v>41</v>
      </c>
      <c r="F494" s="739" t="s">
        <v>742</v>
      </c>
      <c r="G494" s="790">
        <v>13.51</v>
      </c>
      <c r="H494" s="790">
        <v>13.66</v>
      </c>
      <c r="I494" s="791">
        <v>13.66</v>
      </c>
      <c r="J494" s="802">
        <v>13.51</v>
      </c>
      <c r="K494" s="790">
        <v>13.66</v>
      </c>
      <c r="L494" s="790">
        <v>13.66</v>
      </c>
      <c r="M494" s="790">
        <v>14.1</v>
      </c>
      <c r="N494" s="790">
        <v>14.55</v>
      </c>
      <c r="O494" s="791">
        <v>14.55</v>
      </c>
      <c r="P494" s="994"/>
      <c r="Q494" s="994"/>
      <c r="R494" s="994"/>
      <c r="V494" s="1"/>
      <c r="W494" s="1"/>
      <c r="X494" s="1"/>
      <c r="Y494" s="1"/>
      <c r="Z494" s="1"/>
      <c r="AA494" s="1"/>
    </row>
    <row r="495" spans="1:27" ht="15.75">
      <c r="A495" s="338"/>
      <c r="B495" s="907"/>
      <c r="C495" s="907"/>
      <c r="D495" s="905" t="s">
        <v>42</v>
      </c>
      <c r="E495" s="789" t="s">
        <v>43</v>
      </c>
      <c r="F495" s="739" t="s">
        <v>742</v>
      </c>
      <c r="G495" s="790">
        <v>13.51</v>
      </c>
      <c r="H495" s="790">
        <v>13.66</v>
      </c>
      <c r="I495" s="791">
        <v>13.66</v>
      </c>
      <c r="J495" s="802">
        <v>13.51</v>
      </c>
      <c r="K495" s="790">
        <v>13.66</v>
      </c>
      <c r="L495" s="790">
        <v>13.66</v>
      </c>
      <c r="M495" s="790">
        <v>14.1</v>
      </c>
      <c r="N495" s="790">
        <v>14.55</v>
      </c>
      <c r="O495" s="791">
        <v>14.55</v>
      </c>
      <c r="P495" s="994"/>
      <c r="Q495" s="994"/>
      <c r="R495" s="994"/>
      <c r="V495" s="1"/>
      <c r="W495" s="1"/>
      <c r="X495" s="1"/>
      <c r="Y495" s="1"/>
      <c r="Z495" s="1"/>
      <c r="AA495" s="1"/>
    </row>
    <row r="496" spans="1:27" ht="15.75">
      <c r="A496" s="338"/>
      <c r="B496" s="907"/>
      <c r="C496" s="907"/>
      <c r="D496" s="909" t="s">
        <v>44</v>
      </c>
      <c r="E496" s="789" t="s">
        <v>45</v>
      </c>
      <c r="F496" s="739" t="s">
        <v>742</v>
      </c>
      <c r="G496" s="790">
        <v>13.51</v>
      </c>
      <c r="H496" s="790">
        <v>13.66</v>
      </c>
      <c r="I496" s="791">
        <v>13.66</v>
      </c>
      <c r="J496" s="802">
        <v>13.51</v>
      </c>
      <c r="K496" s="790">
        <v>13.66</v>
      </c>
      <c r="L496" s="790">
        <v>13.66</v>
      </c>
      <c r="M496" s="790">
        <v>14.1</v>
      </c>
      <c r="N496" s="790">
        <v>14.55</v>
      </c>
      <c r="O496" s="791">
        <v>14.55</v>
      </c>
      <c r="P496" s="994"/>
      <c r="Q496" s="994"/>
      <c r="R496" s="994"/>
      <c r="V496" s="1"/>
      <c r="W496" s="1"/>
      <c r="X496" s="1"/>
      <c r="Y496" s="1"/>
      <c r="Z496" s="1"/>
      <c r="AA496" s="1"/>
    </row>
    <row r="497" spans="1:27" ht="30">
      <c r="A497" s="338"/>
      <c r="B497" s="795"/>
      <c r="C497" s="795"/>
      <c r="D497" s="910" t="s">
        <v>176</v>
      </c>
      <c r="E497" s="799" t="s">
        <v>175</v>
      </c>
      <c r="F497" s="739" t="s">
        <v>742</v>
      </c>
      <c r="G497" s="790">
        <v>14.1</v>
      </c>
      <c r="H497" s="790">
        <v>14.55</v>
      </c>
      <c r="I497" s="791">
        <v>14.55</v>
      </c>
      <c r="J497" s="802">
        <v>14.1</v>
      </c>
      <c r="K497" s="790">
        <v>14.55</v>
      </c>
      <c r="L497" s="790">
        <v>14.55</v>
      </c>
      <c r="M497" s="790">
        <v>14.99</v>
      </c>
      <c r="N497" s="790">
        <v>15.19</v>
      </c>
      <c r="O497" s="791">
        <v>15.19</v>
      </c>
      <c r="P497" s="994"/>
      <c r="Q497" s="994"/>
      <c r="R497" s="994"/>
      <c r="V497" s="1"/>
      <c r="W497" s="1"/>
      <c r="X497" s="1"/>
      <c r="Y497" s="1"/>
      <c r="Z497" s="1"/>
      <c r="AA497" s="1"/>
    </row>
    <row r="498" spans="1:27" ht="15.75">
      <c r="A498" s="338"/>
      <c r="B498" s="994"/>
      <c r="C498" s="994"/>
      <c r="D498" s="953"/>
      <c r="E498" s="800"/>
      <c r="F498" s="1014"/>
      <c r="G498" s="866"/>
      <c r="H498" s="866"/>
      <c r="I498" s="867"/>
      <c r="J498" s="868"/>
      <c r="K498" s="866"/>
      <c r="L498" s="866"/>
      <c r="M498" s="866"/>
      <c r="N498" s="866"/>
      <c r="O498" s="867"/>
      <c r="P498" s="994"/>
      <c r="Q498" s="994"/>
      <c r="R498" s="994"/>
      <c r="V498" s="1"/>
      <c r="W498" s="1"/>
      <c r="X498" s="1"/>
      <c r="Y498" s="1"/>
      <c r="Z498" s="1"/>
      <c r="AA498" s="1"/>
    </row>
    <row r="499" spans="1:27" ht="15.75">
      <c r="A499" s="338"/>
      <c r="B499" s="878" t="s">
        <v>709</v>
      </c>
      <c r="C499" s="994"/>
      <c r="D499" s="953"/>
      <c r="E499" s="800"/>
      <c r="F499" s="1014"/>
      <c r="G499" s="866"/>
      <c r="H499" s="866"/>
      <c r="I499" s="867"/>
      <c r="J499" s="868"/>
      <c r="K499" s="866"/>
      <c r="L499" s="866"/>
      <c r="M499" s="866"/>
      <c r="N499" s="866"/>
      <c r="O499" s="867"/>
      <c r="P499" s="994"/>
      <c r="Q499" s="994"/>
      <c r="R499" s="994"/>
      <c r="V499" s="1"/>
      <c r="W499" s="1"/>
      <c r="X499" s="1"/>
      <c r="Y499" s="1"/>
      <c r="Z499" s="1"/>
      <c r="AA499" s="1"/>
    </row>
    <row r="500" spans="1:27" ht="15.75">
      <c r="A500" s="338"/>
      <c r="B500" s="994"/>
      <c r="C500" s="994"/>
      <c r="D500" s="953"/>
      <c r="E500" s="800"/>
      <c r="F500" s="1014"/>
      <c r="G500" s="866"/>
      <c r="H500" s="866"/>
      <c r="I500" s="867"/>
      <c r="J500" s="868"/>
      <c r="K500" s="866"/>
      <c r="L500" s="866"/>
      <c r="M500" s="866"/>
      <c r="N500" s="866"/>
      <c r="O500" s="867"/>
      <c r="P500" s="994"/>
      <c r="Q500" s="994"/>
      <c r="R500" s="994"/>
      <c r="V500" s="1"/>
      <c r="W500" s="1"/>
      <c r="X500" s="1"/>
      <c r="Y500" s="1"/>
      <c r="Z500" s="1"/>
      <c r="AA500" s="1"/>
    </row>
    <row r="501" spans="1:27" ht="15.75">
      <c r="A501" s="879"/>
      <c r="B501" s="873" t="s">
        <v>3</v>
      </c>
      <c r="C501" s="873" t="s">
        <v>4</v>
      </c>
      <c r="D501" s="874" t="s">
        <v>5</v>
      </c>
      <c r="E501" s="875" t="s">
        <v>6</v>
      </c>
      <c r="F501" s="876" t="s">
        <v>7</v>
      </c>
      <c r="G501" s="869" t="s">
        <v>46</v>
      </c>
      <c r="H501" s="869" t="s">
        <v>47</v>
      </c>
      <c r="I501" s="870" t="s">
        <v>48</v>
      </c>
      <c r="J501" s="871" t="s">
        <v>92</v>
      </c>
      <c r="K501" s="866"/>
      <c r="L501" s="866"/>
      <c r="M501" s="866"/>
      <c r="N501" s="866"/>
      <c r="O501" s="867"/>
      <c r="P501" s="994"/>
      <c r="Q501" s="994"/>
      <c r="R501" s="994"/>
      <c r="V501" s="1"/>
      <c r="W501" s="1"/>
      <c r="X501" s="1"/>
      <c r="Y501" s="1"/>
      <c r="Z501" s="1"/>
      <c r="AA501" s="1"/>
    </row>
    <row r="502" spans="1:27" ht="15.75">
      <c r="A502" s="879"/>
      <c r="B502" s="873"/>
      <c r="C502" s="873"/>
      <c r="D502" s="874" t="s">
        <v>8</v>
      </c>
      <c r="E502" s="875"/>
      <c r="F502" s="876" t="s">
        <v>85</v>
      </c>
      <c r="G502" s="869"/>
      <c r="H502" s="869"/>
      <c r="I502" s="870" t="s">
        <v>50</v>
      </c>
      <c r="J502" s="871" t="s">
        <v>704</v>
      </c>
      <c r="K502" s="866"/>
      <c r="L502" s="866"/>
      <c r="M502" s="866"/>
      <c r="N502" s="866"/>
      <c r="O502" s="867"/>
      <c r="P502" s="994"/>
      <c r="Q502" s="994"/>
      <c r="R502" s="994"/>
      <c r="V502" s="1"/>
      <c r="W502" s="1"/>
      <c r="X502" s="1"/>
      <c r="Y502" s="1"/>
      <c r="Z502" s="1"/>
      <c r="AA502" s="1"/>
    </row>
    <row r="503" spans="1:27" ht="15.75">
      <c r="A503" s="879"/>
      <c r="B503" s="873" t="s">
        <v>9</v>
      </c>
      <c r="C503" s="873" t="s">
        <v>51</v>
      </c>
      <c r="D503" s="874" t="s">
        <v>52</v>
      </c>
      <c r="E503" s="875" t="s">
        <v>11</v>
      </c>
      <c r="F503" s="876" t="s">
        <v>18</v>
      </c>
      <c r="G503" s="869" t="s">
        <v>53</v>
      </c>
      <c r="H503" s="869" t="s">
        <v>54</v>
      </c>
      <c r="I503" s="870" t="s">
        <v>55</v>
      </c>
      <c r="J503" s="871">
        <v>267.20999999999998</v>
      </c>
      <c r="K503" s="866"/>
      <c r="L503" s="866"/>
      <c r="M503" s="866"/>
      <c r="N503" s="866"/>
      <c r="O503" s="867"/>
      <c r="P503" s="994"/>
      <c r="Q503" s="994"/>
      <c r="R503" s="994"/>
      <c r="V503" s="1"/>
      <c r="W503" s="1"/>
      <c r="X503" s="1"/>
      <c r="Y503" s="1"/>
      <c r="Z503" s="1"/>
      <c r="AA503" s="1"/>
    </row>
    <row r="504" spans="1:27" ht="15.75">
      <c r="A504" s="879"/>
      <c r="B504" s="873"/>
      <c r="C504" s="873"/>
      <c r="D504" s="874"/>
      <c r="E504" s="875"/>
      <c r="F504" s="876"/>
      <c r="G504" s="869"/>
      <c r="H504" s="869" t="s">
        <v>56</v>
      </c>
      <c r="I504" s="870" t="s">
        <v>57</v>
      </c>
      <c r="J504" s="871">
        <v>347.31</v>
      </c>
      <c r="K504" s="866"/>
      <c r="L504" s="866"/>
      <c r="M504" s="866"/>
      <c r="N504" s="866"/>
      <c r="O504" s="867"/>
      <c r="P504" s="994"/>
      <c r="Q504" s="994"/>
      <c r="R504" s="994"/>
      <c r="V504" s="1"/>
      <c r="W504" s="1"/>
      <c r="X504" s="1"/>
      <c r="Y504" s="1"/>
      <c r="Z504" s="1"/>
      <c r="AA504" s="1"/>
    </row>
    <row r="505" spans="1:27" ht="15.75">
      <c r="A505" s="879"/>
      <c r="B505" s="873"/>
      <c r="C505" s="873"/>
      <c r="D505" s="874"/>
      <c r="E505" s="875"/>
      <c r="F505" s="876"/>
      <c r="G505" s="869"/>
      <c r="H505" s="869" t="s">
        <v>265</v>
      </c>
      <c r="I505" s="870" t="s">
        <v>181</v>
      </c>
      <c r="J505" s="871">
        <v>413.63</v>
      </c>
      <c r="K505" s="866"/>
      <c r="L505" s="866"/>
      <c r="M505" s="866"/>
      <c r="N505" s="866"/>
      <c r="O505" s="867"/>
      <c r="P505" s="994"/>
      <c r="Q505" s="994"/>
      <c r="R505" s="994"/>
      <c r="V505" s="1"/>
      <c r="W505" s="1"/>
      <c r="X505" s="1"/>
      <c r="Y505" s="1"/>
      <c r="Z505" s="1"/>
      <c r="AA505" s="1"/>
    </row>
    <row r="506" spans="1:27" ht="15.75">
      <c r="A506" s="879"/>
      <c r="B506" s="873"/>
      <c r="C506" s="873"/>
      <c r="D506" s="874"/>
      <c r="E506" s="875"/>
      <c r="F506" s="876"/>
      <c r="G506" s="869"/>
      <c r="H506" s="869" t="s">
        <v>266</v>
      </c>
      <c r="I506" s="870" t="s">
        <v>181</v>
      </c>
      <c r="J506" s="871">
        <v>437.16</v>
      </c>
      <c r="K506" s="866"/>
      <c r="L506" s="866"/>
      <c r="M506" s="866"/>
      <c r="N506" s="866"/>
      <c r="O506" s="867"/>
      <c r="P506" s="994"/>
      <c r="Q506" s="994"/>
      <c r="R506" s="994"/>
      <c r="V506" s="1"/>
      <c r="W506" s="1"/>
      <c r="X506" s="1"/>
      <c r="Y506" s="1"/>
      <c r="Z506" s="1"/>
      <c r="AA506" s="1"/>
    </row>
    <row r="507" spans="1:27" ht="15.75">
      <c r="A507" s="879"/>
      <c r="B507" s="873"/>
      <c r="C507" s="873"/>
      <c r="D507" s="874"/>
      <c r="E507" s="875"/>
      <c r="F507" s="876"/>
      <c r="G507" s="869"/>
      <c r="H507" s="869" t="s">
        <v>268</v>
      </c>
      <c r="I507" s="870" t="s">
        <v>181</v>
      </c>
      <c r="J507" s="871">
        <v>516.91999999999996</v>
      </c>
      <c r="K507" s="866"/>
      <c r="L507" s="866"/>
      <c r="M507" s="866"/>
      <c r="N507" s="866"/>
      <c r="O507" s="867"/>
      <c r="P507" s="994"/>
      <c r="Q507" s="994"/>
      <c r="R507" s="994"/>
      <c r="V507" s="1"/>
      <c r="W507" s="1"/>
      <c r="X507" s="1"/>
      <c r="Y507" s="1"/>
      <c r="Z507" s="1"/>
      <c r="AA507" s="1"/>
    </row>
    <row r="508" spans="1:27" ht="15.75">
      <c r="A508" s="879"/>
      <c r="B508" s="873"/>
      <c r="C508" s="873"/>
      <c r="D508" s="874"/>
      <c r="E508" s="875"/>
      <c r="F508" s="876"/>
      <c r="G508" s="869"/>
      <c r="H508" s="869" t="s">
        <v>267</v>
      </c>
      <c r="I508" s="870" t="s">
        <v>181</v>
      </c>
      <c r="J508" s="871">
        <v>540.49</v>
      </c>
      <c r="K508" s="866"/>
      <c r="L508" s="866"/>
      <c r="M508" s="866"/>
      <c r="N508" s="866"/>
      <c r="O508" s="867"/>
      <c r="P508" s="994"/>
      <c r="Q508" s="994"/>
      <c r="R508" s="994"/>
      <c r="V508" s="1"/>
      <c r="W508" s="1"/>
      <c r="X508" s="1"/>
      <c r="Y508" s="1"/>
      <c r="Z508" s="1"/>
      <c r="AA508" s="1"/>
    </row>
    <row r="509" spans="1:27" ht="15.75">
      <c r="A509" s="879"/>
      <c r="B509" s="873"/>
      <c r="C509" s="873"/>
      <c r="D509" s="874"/>
      <c r="E509" s="875"/>
      <c r="F509" s="876"/>
      <c r="G509" s="869"/>
      <c r="H509" s="869" t="s">
        <v>61</v>
      </c>
      <c r="I509" s="870" t="s">
        <v>62</v>
      </c>
      <c r="J509" s="871">
        <v>555.30999999999995</v>
      </c>
      <c r="K509" s="866"/>
      <c r="L509" s="866"/>
      <c r="M509" s="866"/>
      <c r="N509" s="866"/>
      <c r="O509" s="867"/>
      <c r="P509" s="994"/>
      <c r="Q509" s="994"/>
      <c r="R509" s="994"/>
      <c r="V509" s="1"/>
      <c r="W509" s="1"/>
      <c r="X509" s="1"/>
      <c r="Y509" s="1"/>
      <c r="Z509" s="1"/>
      <c r="AA509" s="1"/>
    </row>
    <row r="510" spans="1:27" ht="15.75">
      <c r="A510" s="879"/>
      <c r="B510" s="873"/>
      <c r="C510" s="873"/>
      <c r="D510" s="874"/>
      <c r="E510" s="875"/>
      <c r="F510" s="876"/>
      <c r="G510" s="869"/>
      <c r="H510" s="869" t="s">
        <v>705</v>
      </c>
      <c r="I510" s="870" t="s">
        <v>423</v>
      </c>
      <c r="J510" s="871">
        <v>535.72</v>
      </c>
      <c r="K510" s="866"/>
      <c r="L510" s="866"/>
      <c r="M510" s="866"/>
      <c r="N510" s="866"/>
      <c r="O510" s="867"/>
      <c r="P510" s="994"/>
      <c r="Q510" s="994"/>
      <c r="R510" s="994"/>
      <c r="V510" s="1"/>
      <c r="W510" s="1"/>
      <c r="X510" s="1"/>
      <c r="Y510" s="1"/>
      <c r="Z510" s="1"/>
      <c r="AA510" s="1"/>
    </row>
    <row r="511" spans="1:27" ht="15.75">
      <c r="A511" s="879"/>
      <c r="B511" s="873"/>
      <c r="C511" s="873"/>
      <c r="D511" s="874"/>
      <c r="E511" s="875"/>
      <c r="F511" s="876"/>
      <c r="G511" s="869"/>
      <c r="H511" s="869" t="s">
        <v>705</v>
      </c>
      <c r="I511" s="870" t="s">
        <v>428</v>
      </c>
      <c r="J511" s="871">
        <v>535.72</v>
      </c>
      <c r="K511" s="866"/>
      <c r="L511" s="866"/>
      <c r="M511" s="866"/>
      <c r="N511" s="866"/>
      <c r="O511" s="867"/>
      <c r="P511" s="994"/>
      <c r="Q511" s="994"/>
      <c r="R511" s="994"/>
      <c r="V511" s="1"/>
      <c r="W511" s="1"/>
      <c r="X511" s="1"/>
      <c r="Y511" s="1"/>
      <c r="Z511" s="1"/>
      <c r="AA511" s="1"/>
    </row>
    <row r="512" spans="1:27">
      <c r="A512" s="880"/>
      <c r="B512" s="873"/>
      <c r="C512" s="873"/>
      <c r="D512" s="873"/>
      <c r="E512" s="873"/>
      <c r="F512" s="873"/>
      <c r="G512" s="873" t="s">
        <v>2</v>
      </c>
      <c r="H512" s="873" t="s">
        <v>54</v>
      </c>
      <c r="I512" s="873" t="s">
        <v>55</v>
      </c>
      <c r="J512" s="873">
        <v>223.05</v>
      </c>
      <c r="K512" s="994"/>
      <c r="L512" s="994"/>
      <c r="M512" s="994"/>
      <c r="N512" s="994"/>
      <c r="O512" s="994"/>
      <c r="P512" s="994"/>
      <c r="Q512" s="994"/>
      <c r="R512" s="994"/>
      <c r="V512" s="1"/>
      <c r="W512" s="1"/>
      <c r="X512" s="1"/>
      <c r="Y512" s="1"/>
      <c r="Z512" s="1"/>
      <c r="AA512" s="1"/>
    </row>
    <row r="513" spans="1:27">
      <c r="A513" s="880"/>
      <c r="B513" s="873"/>
      <c r="C513" s="873"/>
      <c r="D513" s="873"/>
      <c r="E513" s="873"/>
      <c r="F513" s="873"/>
      <c r="G513" s="873"/>
      <c r="H513" s="873" t="s">
        <v>56</v>
      </c>
      <c r="I513" s="873" t="s">
        <v>57</v>
      </c>
      <c r="J513" s="873">
        <v>303.19</v>
      </c>
      <c r="K513" s="994"/>
      <c r="L513" s="994"/>
      <c r="M513" s="994"/>
      <c r="N513" s="994"/>
      <c r="O513" s="994"/>
      <c r="P513" s="994"/>
      <c r="Q513" s="994"/>
      <c r="R513" s="994"/>
      <c r="V513" s="1"/>
      <c r="W513" s="1"/>
      <c r="X513" s="1"/>
      <c r="Y513" s="1"/>
      <c r="Z513" s="1"/>
      <c r="AA513" s="1"/>
    </row>
    <row r="514" spans="1:27">
      <c r="A514" s="880"/>
      <c r="B514" s="873"/>
      <c r="C514" s="873"/>
      <c r="D514" s="873"/>
      <c r="E514" s="873"/>
      <c r="F514" s="873"/>
      <c r="G514" s="873"/>
      <c r="H514" s="873" t="s">
        <v>265</v>
      </c>
      <c r="I514" s="873" t="s">
        <v>181</v>
      </c>
      <c r="J514" s="873">
        <v>369.47</v>
      </c>
      <c r="K514" s="994"/>
      <c r="L514" s="994"/>
      <c r="M514" s="994"/>
      <c r="N514" s="994"/>
      <c r="O514" s="994"/>
      <c r="P514" s="994"/>
      <c r="Q514" s="994"/>
      <c r="R514" s="994"/>
      <c r="V514" s="1"/>
      <c r="W514" s="1"/>
      <c r="X514" s="1"/>
      <c r="Y514" s="1"/>
      <c r="Z514" s="1"/>
      <c r="AA514" s="1"/>
    </row>
    <row r="515" spans="1:27">
      <c r="A515" s="880"/>
      <c r="B515" s="873"/>
      <c r="C515" s="873"/>
      <c r="D515" s="873"/>
      <c r="E515" s="873"/>
      <c r="F515" s="873"/>
      <c r="G515" s="873"/>
      <c r="H515" s="873" t="s">
        <v>266</v>
      </c>
      <c r="I515" s="873" t="s">
        <v>181</v>
      </c>
      <c r="J515" s="873">
        <v>393.04</v>
      </c>
      <c r="K515" s="994"/>
      <c r="L515" s="994"/>
      <c r="M515" s="994"/>
      <c r="N515" s="994"/>
      <c r="O515" s="994"/>
      <c r="P515" s="994"/>
      <c r="Q515" s="994"/>
      <c r="R515" s="994"/>
      <c r="V515" s="1"/>
      <c r="W515" s="1"/>
      <c r="X515" s="1"/>
      <c r="Y515" s="1"/>
      <c r="Z515" s="1"/>
      <c r="AA515" s="1"/>
    </row>
    <row r="516" spans="1:27" ht="15.75">
      <c r="A516" s="880"/>
      <c r="B516" s="872"/>
      <c r="C516" s="873"/>
      <c r="D516" s="873"/>
      <c r="E516" s="873"/>
      <c r="F516" s="873"/>
      <c r="G516" s="873"/>
      <c r="H516" s="873" t="s">
        <v>268</v>
      </c>
      <c r="I516" s="873" t="s">
        <v>181</v>
      </c>
      <c r="J516" s="873">
        <v>472.8</v>
      </c>
      <c r="K516" s="994"/>
      <c r="L516" s="994"/>
      <c r="M516" s="994"/>
      <c r="N516" s="994"/>
      <c r="O516" s="994"/>
      <c r="P516" s="994"/>
      <c r="Q516" s="994"/>
      <c r="R516" s="994"/>
      <c r="V516" s="1"/>
      <c r="W516" s="1"/>
      <c r="X516" s="1"/>
      <c r="Y516" s="1"/>
      <c r="Z516" s="1"/>
      <c r="AA516" s="1"/>
    </row>
    <row r="517" spans="1:27">
      <c r="A517" s="880"/>
      <c r="B517" s="877"/>
      <c r="C517" s="877"/>
      <c r="D517" s="877"/>
      <c r="E517" s="877"/>
      <c r="F517" s="877"/>
      <c r="G517" s="877"/>
      <c r="H517" s="877" t="s">
        <v>267</v>
      </c>
      <c r="I517" s="877" t="s">
        <v>181</v>
      </c>
      <c r="J517" s="877">
        <v>496.37</v>
      </c>
    </row>
    <row r="518" spans="1:27">
      <c r="A518" s="880"/>
      <c r="B518" s="877"/>
      <c r="C518" s="877"/>
      <c r="D518" s="877"/>
      <c r="E518" s="877"/>
      <c r="F518" s="877"/>
      <c r="G518" s="877"/>
      <c r="H518" s="877" t="s">
        <v>61</v>
      </c>
      <c r="I518" s="877" t="s">
        <v>62</v>
      </c>
      <c r="J518" s="877">
        <v>511.15</v>
      </c>
    </row>
    <row r="519" spans="1:27">
      <c r="A519" s="880"/>
      <c r="B519" s="877"/>
      <c r="C519" s="877"/>
      <c r="D519" s="877"/>
      <c r="E519" s="877"/>
      <c r="F519" s="877"/>
      <c r="G519" s="877"/>
      <c r="H519" s="877" t="s">
        <v>61</v>
      </c>
      <c r="I519" s="877" t="s">
        <v>423</v>
      </c>
      <c r="J519" s="877">
        <v>491.6</v>
      </c>
    </row>
    <row r="520" spans="1:27">
      <c r="A520" s="880"/>
      <c r="B520" s="877"/>
      <c r="C520" s="877"/>
      <c r="D520" s="877"/>
      <c r="E520" s="877"/>
      <c r="F520" s="877"/>
      <c r="G520" s="877"/>
      <c r="H520" s="877" t="s">
        <v>705</v>
      </c>
      <c r="I520" s="877" t="s">
        <v>428</v>
      </c>
      <c r="J520" s="877">
        <v>491.6</v>
      </c>
    </row>
    <row r="521" spans="1:27">
      <c r="A521" s="880"/>
      <c r="B521" s="877" t="s">
        <v>15</v>
      </c>
      <c r="C521" s="877" t="s">
        <v>63</v>
      </c>
      <c r="D521" s="877" t="s">
        <v>52</v>
      </c>
      <c r="E521" s="877" t="s">
        <v>17</v>
      </c>
      <c r="F521" s="877" t="s">
        <v>64</v>
      </c>
      <c r="G521" s="877" t="s">
        <v>53</v>
      </c>
      <c r="H521" s="877" t="s">
        <v>54</v>
      </c>
      <c r="I521" s="877" t="s">
        <v>55</v>
      </c>
      <c r="J521" s="877">
        <v>256.39999999999998</v>
      </c>
    </row>
    <row r="522" spans="1:27">
      <c r="A522" s="880"/>
      <c r="B522" s="877"/>
      <c r="C522" s="877"/>
      <c r="D522" s="877"/>
      <c r="E522" s="877"/>
      <c r="F522" s="877"/>
      <c r="G522" s="877"/>
      <c r="H522" s="877" t="s">
        <v>58</v>
      </c>
      <c r="I522" s="877" t="s">
        <v>181</v>
      </c>
      <c r="J522" s="877">
        <v>471.88</v>
      </c>
    </row>
    <row r="523" spans="1:27">
      <c r="A523" s="880"/>
      <c r="B523" s="877"/>
      <c r="C523" s="877"/>
      <c r="D523" s="877"/>
      <c r="E523" s="877"/>
      <c r="F523" s="877"/>
      <c r="G523" s="877"/>
      <c r="H523" s="877" t="s">
        <v>60</v>
      </c>
      <c r="I523" s="877" t="s">
        <v>181</v>
      </c>
      <c r="J523" s="877">
        <v>540.99</v>
      </c>
    </row>
    <row r="524" spans="1:27">
      <c r="A524" s="880"/>
      <c r="B524" s="877"/>
      <c r="C524" s="877"/>
      <c r="D524" s="877"/>
      <c r="E524" s="877"/>
      <c r="F524" s="877"/>
      <c r="G524" s="877"/>
      <c r="H524" s="877" t="s">
        <v>61</v>
      </c>
      <c r="I524" s="877" t="s">
        <v>62</v>
      </c>
      <c r="J524" s="877">
        <v>1041.18</v>
      </c>
    </row>
    <row r="525" spans="1:27">
      <c r="A525" s="880"/>
      <c r="B525" s="877"/>
      <c r="C525" s="877"/>
      <c r="D525" s="877"/>
      <c r="E525" s="877"/>
      <c r="F525" s="877"/>
      <c r="G525" s="877"/>
      <c r="H525" s="877" t="s">
        <v>706</v>
      </c>
      <c r="I525" s="877" t="s">
        <v>423</v>
      </c>
      <c r="J525" s="877">
        <v>1001.6</v>
      </c>
    </row>
    <row r="526" spans="1:27">
      <c r="A526" s="880"/>
      <c r="B526" s="877"/>
      <c r="C526" s="877"/>
      <c r="D526" s="877"/>
      <c r="E526" s="877"/>
      <c r="F526" s="877"/>
      <c r="G526" s="877"/>
      <c r="H526" s="877" t="s">
        <v>705</v>
      </c>
      <c r="I526" s="877" t="s">
        <v>428</v>
      </c>
      <c r="J526" s="877">
        <v>1001.6</v>
      </c>
    </row>
    <row r="527" spans="1:27">
      <c r="A527" s="880"/>
      <c r="B527" s="877"/>
      <c r="C527" s="877"/>
      <c r="D527" s="877"/>
      <c r="E527" s="877"/>
      <c r="F527" s="877"/>
      <c r="G527" s="877"/>
      <c r="H527" s="877" t="s">
        <v>65</v>
      </c>
      <c r="I527" s="877" t="s">
        <v>19</v>
      </c>
      <c r="J527" s="877">
        <v>1191.76</v>
      </c>
    </row>
    <row r="528" spans="1:27">
      <c r="A528" s="880"/>
      <c r="B528" s="877"/>
      <c r="C528" s="877"/>
      <c r="D528" s="877"/>
      <c r="E528" s="877"/>
      <c r="F528" s="877"/>
      <c r="G528" s="877" t="s">
        <v>2</v>
      </c>
      <c r="H528" s="877" t="s">
        <v>54</v>
      </c>
      <c r="I528" s="877" t="s">
        <v>55</v>
      </c>
      <c r="J528" s="877">
        <v>231.64</v>
      </c>
    </row>
    <row r="529" spans="1:10">
      <c r="A529" s="880"/>
      <c r="B529" s="877"/>
      <c r="C529" s="877"/>
      <c r="D529" s="877"/>
      <c r="E529" s="877"/>
      <c r="F529" s="877"/>
      <c r="G529" s="877"/>
      <c r="H529" s="877" t="s">
        <v>58</v>
      </c>
      <c r="I529" s="877" t="s">
        <v>181</v>
      </c>
      <c r="J529" s="877">
        <v>447.13</v>
      </c>
    </row>
    <row r="530" spans="1:10">
      <c r="A530" s="880"/>
      <c r="B530" s="877"/>
      <c r="C530" s="877"/>
      <c r="D530" s="877"/>
      <c r="E530" s="877"/>
      <c r="F530" s="877"/>
      <c r="G530" s="877"/>
      <c r="H530" s="877" t="s">
        <v>60</v>
      </c>
      <c r="I530" s="877" t="s">
        <v>181</v>
      </c>
      <c r="J530" s="877">
        <v>516.23</v>
      </c>
    </row>
    <row r="531" spans="1:10">
      <c r="A531" s="880"/>
      <c r="B531" s="877"/>
      <c r="C531" s="877"/>
      <c r="D531" s="877"/>
      <c r="E531" s="877"/>
      <c r="F531" s="877"/>
      <c r="G531" s="877"/>
      <c r="H531" s="877" t="s">
        <v>61</v>
      </c>
      <c r="I531" s="877" t="s">
        <v>62</v>
      </c>
      <c r="J531" s="877">
        <v>1016.43</v>
      </c>
    </row>
    <row r="532" spans="1:10">
      <c r="A532" s="880"/>
      <c r="B532" s="877"/>
      <c r="C532" s="877"/>
      <c r="D532" s="877"/>
      <c r="E532" s="877"/>
      <c r="F532" s="877"/>
      <c r="G532" s="877"/>
      <c r="H532" s="877" t="s">
        <v>706</v>
      </c>
      <c r="I532" s="877" t="s">
        <v>423</v>
      </c>
      <c r="J532" s="877">
        <v>976.85</v>
      </c>
    </row>
    <row r="533" spans="1:10">
      <c r="A533" s="880"/>
      <c r="B533" s="877"/>
      <c r="C533" s="877"/>
      <c r="D533" s="877"/>
      <c r="E533" s="877"/>
      <c r="F533" s="877"/>
      <c r="G533" s="877"/>
      <c r="H533" s="877" t="s">
        <v>705</v>
      </c>
      <c r="I533" s="877" t="s">
        <v>428</v>
      </c>
      <c r="J533" s="877">
        <v>976.85</v>
      </c>
    </row>
    <row r="534" spans="1:10">
      <c r="A534" s="880"/>
      <c r="B534" s="877"/>
      <c r="C534" s="877"/>
      <c r="D534" s="877"/>
      <c r="E534" s="877"/>
      <c r="F534" s="877"/>
      <c r="G534" s="877"/>
      <c r="H534" s="877" t="s">
        <v>65</v>
      </c>
      <c r="I534" s="877" t="s">
        <v>19</v>
      </c>
      <c r="J534" s="877">
        <v>1167.01</v>
      </c>
    </row>
    <row r="535" spans="1:10">
      <c r="A535" s="880"/>
      <c r="B535" s="877" t="s">
        <v>66</v>
      </c>
      <c r="C535" s="877" t="s">
        <v>67</v>
      </c>
      <c r="D535" s="877" t="s">
        <v>52</v>
      </c>
      <c r="E535" s="877" t="s">
        <v>17</v>
      </c>
      <c r="F535" s="877" t="s">
        <v>68</v>
      </c>
      <c r="G535" s="877" t="s">
        <v>53</v>
      </c>
      <c r="H535" s="877" t="s">
        <v>150</v>
      </c>
      <c r="I535" s="877" t="s">
        <v>182</v>
      </c>
      <c r="J535" s="877">
        <v>1642.94</v>
      </c>
    </row>
    <row r="536" spans="1:10">
      <c r="A536" s="880"/>
      <c r="B536" s="877"/>
      <c r="C536" s="877"/>
      <c r="D536" s="877"/>
      <c r="E536" s="877"/>
      <c r="F536" s="877"/>
      <c r="G536" s="877" t="s">
        <v>2</v>
      </c>
      <c r="H536" s="877" t="s">
        <v>150</v>
      </c>
      <c r="I536" s="877" t="s">
        <v>182</v>
      </c>
      <c r="J536" s="877">
        <v>1549.89</v>
      </c>
    </row>
    <row r="537" spans="1:10">
      <c r="A537" s="880"/>
      <c r="B537" s="877" t="s">
        <v>36</v>
      </c>
      <c r="C537" s="877" t="s">
        <v>69</v>
      </c>
      <c r="D537" s="877" t="s">
        <v>70</v>
      </c>
      <c r="E537" s="877" t="s">
        <v>17</v>
      </c>
      <c r="F537" s="877" t="s">
        <v>71</v>
      </c>
      <c r="G537" s="877" t="s">
        <v>53</v>
      </c>
      <c r="H537" s="877" t="s">
        <v>65</v>
      </c>
      <c r="I537" s="877" t="s">
        <v>39</v>
      </c>
      <c r="J537" s="877">
        <v>4862.8599999999997</v>
      </c>
    </row>
    <row r="538" spans="1:10">
      <c r="A538" s="880"/>
      <c r="B538" s="877"/>
      <c r="C538" s="877"/>
      <c r="D538" s="877" t="s">
        <v>707</v>
      </c>
      <c r="E538" s="877"/>
      <c r="F538" s="877"/>
      <c r="G538" s="877" t="s">
        <v>2</v>
      </c>
      <c r="H538" s="877" t="s">
        <v>65</v>
      </c>
      <c r="I538" s="877" t="s">
        <v>39</v>
      </c>
      <c r="J538" s="877">
        <v>4917.18</v>
      </c>
    </row>
    <row r="539" spans="1:10">
      <c r="A539" s="880"/>
      <c r="B539" s="877"/>
      <c r="C539" s="877" t="s">
        <v>69</v>
      </c>
      <c r="D539" s="877" t="s">
        <v>70</v>
      </c>
      <c r="E539" s="877" t="s">
        <v>17</v>
      </c>
      <c r="F539" s="877" t="s">
        <v>71</v>
      </c>
      <c r="G539" s="877" t="s">
        <v>53</v>
      </c>
      <c r="H539" s="877" t="s">
        <v>65</v>
      </c>
      <c r="I539" s="877" t="s">
        <v>39</v>
      </c>
      <c r="J539" s="877">
        <v>5076.63</v>
      </c>
    </row>
    <row r="540" spans="1:10">
      <c r="A540" s="880"/>
      <c r="B540" s="877"/>
      <c r="C540" s="877"/>
      <c r="D540" s="877" t="s">
        <v>708</v>
      </c>
      <c r="E540" s="877"/>
      <c r="F540" s="877"/>
      <c r="G540" s="877" t="s">
        <v>2</v>
      </c>
      <c r="H540" s="877" t="s">
        <v>65</v>
      </c>
      <c r="I540" s="877" t="s">
        <v>39</v>
      </c>
      <c r="J540" s="877">
        <v>5237.87</v>
      </c>
    </row>
    <row r="541" spans="1:10">
      <c r="A541" s="880"/>
      <c r="B541" s="877"/>
      <c r="C541" s="877" t="s">
        <v>176</v>
      </c>
      <c r="D541" s="877" t="s">
        <v>70</v>
      </c>
      <c r="E541" s="877" t="s">
        <v>17</v>
      </c>
      <c r="F541" s="877" t="s">
        <v>183</v>
      </c>
      <c r="G541" s="877" t="s">
        <v>53</v>
      </c>
      <c r="H541" s="877" t="s">
        <v>65</v>
      </c>
      <c r="I541" s="877" t="s">
        <v>39</v>
      </c>
      <c r="J541" s="877">
        <v>5076.63</v>
      </c>
    </row>
    <row r="542" spans="1:10">
      <c r="A542" s="880"/>
      <c r="B542" s="877"/>
      <c r="C542" s="877"/>
      <c r="D542" s="877" t="s">
        <v>707</v>
      </c>
      <c r="E542" s="877"/>
      <c r="F542" s="877"/>
      <c r="G542" s="877" t="s">
        <v>2</v>
      </c>
      <c r="H542" s="877" t="s">
        <v>65</v>
      </c>
      <c r="I542" s="877" t="s">
        <v>39</v>
      </c>
      <c r="J542" s="877">
        <v>5237.87</v>
      </c>
    </row>
    <row r="543" spans="1:10">
      <c r="A543" s="880"/>
      <c r="B543" s="877"/>
      <c r="C543" s="877" t="s">
        <v>176</v>
      </c>
      <c r="D543" s="877" t="s">
        <v>70</v>
      </c>
      <c r="E543" s="877" t="s">
        <v>17</v>
      </c>
      <c r="F543" s="877" t="s">
        <v>183</v>
      </c>
      <c r="G543" s="877" t="s">
        <v>53</v>
      </c>
      <c r="H543" s="877" t="s">
        <v>65</v>
      </c>
      <c r="I543" s="877" t="s">
        <v>39</v>
      </c>
      <c r="J543" s="877">
        <v>5397.35</v>
      </c>
    </row>
    <row r="544" spans="1:10">
      <c r="A544" s="880"/>
      <c r="B544" s="877"/>
      <c r="C544" s="877"/>
      <c r="D544" s="877" t="s">
        <v>708</v>
      </c>
      <c r="E544" s="877"/>
      <c r="F544" s="877"/>
      <c r="G544" s="877" t="s">
        <v>2</v>
      </c>
      <c r="H544" s="877" t="s">
        <v>65</v>
      </c>
      <c r="I544" s="877" t="s">
        <v>39</v>
      </c>
      <c r="J544" s="877">
        <v>5466.95</v>
      </c>
    </row>
  </sheetData>
  <mergeCells count="216">
    <mergeCell ref="K466:N467"/>
    <mergeCell ref="K469:N469"/>
    <mergeCell ref="G490:I490"/>
    <mergeCell ref="J490:L490"/>
    <mergeCell ref="M490:O490"/>
    <mergeCell ref="K426:N427"/>
    <mergeCell ref="K429:N430"/>
    <mergeCell ref="T420:T421"/>
    <mergeCell ref="V420:V421"/>
    <mergeCell ref="W420:W421"/>
    <mergeCell ref="S414:S421"/>
    <mergeCell ref="T414:T415"/>
    <mergeCell ref="V414:V415"/>
    <mergeCell ref="W414:W415"/>
    <mergeCell ref="T416:T417"/>
    <mergeCell ref="V416:V417"/>
    <mergeCell ref="W416:W417"/>
    <mergeCell ref="T418:T419"/>
    <mergeCell ref="V418:V419"/>
    <mergeCell ref="W418:W419"/>
    <mergeCell ref="G417:H417"/>
    <mergeCell ref="I417:J417"/>
    <mergeCell ref="K417:L417"/>
    <mergeCell ref="G462:H462"/>
    <mergeCell ref="I462:J462"/>
    <mergeCell ref="K462:L462"/>
    <mergeCell ref="S412:S413"/>
    <mergeCell ref="T412:T413"/>
    <mergeCell ref="U412:U413"/>
    <mergeCell ref="V412:V413"/>
    <mergeCell ref="W412:W413"/>
    <mergeCell ref="X405:X411"/>
    <mergeCell ref="X398:X404"/>
    <mergeCell ref="S398:S411"/>
    <mergeCell ref="T398:T411"/>
    <mergeCell ref="U398:U411"/>
    <mergeCell ref="V398:V411"/>
    <mergeCell ref="W398:W411"/>
    <mergeCell ref="X389:X397"/>
    <mergeCell ref="V378:V379"/>
    <mergeCell ref="X378:X379"/>
    <mergeCell ref="S380:S397"/>
    <mergeCell ref="T380:T397"/>
    <mergeCell ref="U380:U397"/>
    <mergeCell ref="V380:V397"/>
    <mergeCell ref="W380:W397"/>
    <mergeCell ref="X380:X388"/>
    <mergeCell ref="G365:I365"/>
    <mergeCell ref="J365:L365"/>
    <mergeCell ref="M365:O365"/>
    <mergeCell ref="S378:S379"/>
    <mergeCell ref="T378:T379"/>
    <mergeCell ref="D343:D344"/>
    <mergeCell ref="E340:E342"/>
    <mergeCell ref="E343:E344"/>
    <mergeCell ref="B338:B339"/>
    <mergeCell ref="B340:B344"/>
    <mergeCell ref="C338:C339"/>
    <mergeCell ref="C340:C344"/>
    <mergeCell ref="D340:D342"/>
    <mergeCell ref="D338:D339"/>
    <mergeCell ref="B302:B306"/>
    <mergeCell ref="C302:C306"/>
    <mergeCell ref="D302:D304"/>
    <mergeCell ref="E302:E304"/>
    <mergeCell ref="D305:D306"/>
    <mergeCell ref="E305:E306"/>
    <mergeCell ref="B290:B291"/>
    <mergeCell ref="C290:C291"/>
    <mergeCell ref="D290:D291"/>
    <mergeCell ref="G290:G291"/>
    <mergeCell ref="B292:B301"/>
    <mergeCell ref="C292:C301"/>
    <mergeCell ref="D292:D296"/>
    <mergeCell ref="E292:E296"/>
    <mergeCell ref="D297:D301"/>
    <mergeCell ref="E297:E301"/>
    <mergeCell ref="E251:E259"/>
    <mergeCell ref="D260:D266"/>
    <mergeCell ref="E260:E266"/>
    <mergeCell ref="B267:B282"/>
    <mergeCell ref="C267:C277"/>
    <mergeCell ref="D267:D272"/>
    <mergeCell ref="E267:E272"/>
    <mergeCell ref="D273:D277"/>
    <mergeCell ref="E273:E277"/>
    <mergeCell ref="C279:C282"/>
    <mergeCell ref="B249:B250"/>
    <mergeCell ref="C249:C250"/>
    <mergeCell ref="D249:D250"/>
    <mergeCell ref="B251:B266"/>
    <mergeCell ref="C251:C266"/>
    <mergeCell ref="D251:D259"/>
    <mergeCell ref="B228:G228"/>
    <mergeCell ref="B226:B227"/>
    <mergeCell ref="C226:C227"/>
    <mergeCell ref="G226:G227"/>
    <mergeCell ref="G219:G220"/>
    <mergeCell ref="B221:G221"/>
    <mergeCell ref="B222:G222"/>
    <mergeCell ref="B223:G223"/>
    <mergeCell ref="B224:B225"/>
    <mergeCell ref="C224:C225"/>
    <mergeCell ref="D224:D225"/>
    <mergeCell ref="G224:G225"/>
    <mergeCell ref="B217:B218"/>
    <mergeCell ref="C217:C218"/>
    <mergeCell ref="D217:D218"/>
    <mergeCell ref="B219:B220"/>
    <mergeCell ref="C219:C220"/>
    <mergeCell ref="B213:B214"/>
    <mergeCell ref="C213:C214"/>
    <mergeCell ref="G213:G214"/>
    <mergeCell ref="B215:G215"/>
    <mergeCell ref="B216:G216"/>
    <mergeCell ref="B209:B212"/>
    <mergeCell ref="C209:C212"/>
    <mergeCell ref="D209:D210"/>
    <mergeCell ref="E209:E210"/>
    <mergeCell ref="D211:D212"/>
    <mergeCell ref="E211:E212"/>
    <mergeCell ref="B206:G206"/>
    <mergeCell ref="B207:B208"/>
    <mergeCell ref="C207:C208"/>
    <mergeCell ref="D207:D208"/>
    <mergeCell ref="G207:G208"/>
    <mergeCell ref="B202:B203"/>
    <mergeCell ref="C202:C203"/>
    <mergeCell ref="G202:G203"/>
    <mergeCell ref="B204:G204"/>
    <mergeCell ref="B205:G205"/>
    <mergeCell ref="B198:B201"/>
    <mergeCell ref="C198:C201"/>
    <mergeCell ref="D198:D199"/>
    <mergeCell ref="E198:E199"/>
    <mergeCell ref="D200:D201"/>
    <mergeCell ref="E200:E201"/>
    <mergeCell ref="B194:G194"/>
    <mergeCell ref="B195:G195"/>
    <mergeCell ref="B196:B197"/>
    <mergeCell ref="C196:C197"/>
    <mergeCell ref="D196:D197"/>
    <mergeCell ref="G139:I139"/>
    <mergeCell ref="J139:L139"/>
    <mergeCell ref="M139:O139"/>
    <mergeCell ref="B123:K123"/>
    <mergeCell ref="B124:K124"/>
    <mergeCell ref="B125:K125"/>
    <mergeCell ref="E117:E120"/>
    <mergeCell ref="D121:D122"/>
    <mergeCell ref="E121:E122"/>
    <mergeCell ref="B115:B116"/>
    <mergeCell ref="C115:C116"/>
    <mergeCell ref="D115:D116"/>
    <mergeCell ref="B117:B122"/>
    <mergeCell ref="C117:C122"/>
    <mergeCell ref="D117:D120"/>
    <mergeCell ref="B103:B109"/>
    <mergeCell ref="C103:C109"/>
    <mergeCell ref="D103:D106"/>
    <mergeCell ref="E103:E106"/>
    <mergeCell ref="D107:D109"/>
    <mergeCell ref="E107:E109"/>
    <mergeCell ref="B101:B102"/>
    <mergeCell ref="C101:C102"/>
    <mergeCell ref="D101:D102"/>
    <mergeCell ref="G101:G102"/>
    <mergeCell ref="B78:B94"/>
    <mergeCell ref="C78:C89"/>
    <mergeCell ref="D78:D83"/>
    <mergeCell ref="E78:E83"/>
    <mergeCell ref="D84:D89"/>
    <mergeCell ref="E84:E89"/>
    <mergeCell ref="C91:C94"/>
    <mergeCell ref="B70:H70"/>
    <mergeCell ref="B71:H71"/>
    <mergeCell ref="B49:B50"/>
    <mergeCell ref="C49:C50"/>
    <mergeCell ref="D49:D50"/>
    <mergeCell ref="G49:G50"/>
    <mergeCell ref="B51:B62"/>
    <mergeCell ref="C51:C62"/>
    <mergeCell ref="D51:D56"/>
    <mergeCell ref="E51:E56"/>
    <mergeCell ref="D57:D62"/>
    <mergeCell ref="E57:E62"/>
    <mergeCell ref="B63:B69"/>
    <mergeCell ref="C63:C69"/>
    <mergeCell ref="D63:D66"/>
    <mergeCell ref="E63:E66"/>
    <mergeCell ref="D67:D69"/>
    <mergeCell ref="E67:E69"/>
    <mergeCell ref="B45:H45"/>
    <mergeCell ref="K422:N423"/>
    <mergeCell ref="K432:N432"/>
    <mergeCell ref="M462:N462"/>
    <mergeCell ref="I378:J378"/>
    <mergeCell ref="K378:L378"/>
    <mergeCell ref="M378:N378"/>
    <mergeCell ref="O378:P378"/>
    <mergeCell ref="M417:N417"/>
    <mergeCell ref="I438:J438"/>
    <mergeCell ref="K438:L438"/>
    <mergeCell ref="M438:N438"/>
    <mergeCell ref="O438:P438"/>
    <mergeCell ref="I381:P381"/>
    <mergeCell ref="I386:P389"/>
    <mergeCell ref="I392:P395"/>
    <mergeCell ref="I397:P401"/>
    <mergeCell ref="I403:P410"/>
    <mergeCell ref="I441:P441"/>
    <mergeCell ref="I443:P447"/>
    <mergeCell ref="I449:P456"/>
    <mergeCell ref="B76:B77"/>
    <mergeCell ref="C76:C77"/>
    <mergeCell ref="D76:D7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tabColor rgb="FF00B050"/>
    <pageSetUpPr fitToPage="1"/>
  </sheetPr>
  <dimension ref="A2:AI243"/>
  <sheetViews>
    <sheetView zoomScale="80" zoomScaleNormal="80" zoomScalePageLayoutView="40" workbookViewId="0">
      <selection activeCell="I174" sqref="I174:I178"/>
    </sheetView>
  </sheetViews>
  <sheetFormatPr baseColWidth="10" defaultColWidth="11.42578125" defaultRowHeight="12.75"/>
  <cols>
    <col min="1" max="1" width="2.140625" style="431" customWidth="1"/>
    <col min="2" max="2" width="38" style="431" customWidth="1"/>
    <col min="3" max="3" width="20.7109375" style="431" bestFit="1" customWidth="1"/>
    <col min="4" max="4" width="28.7109375" style="431" bestFit="1" customWidth="1"/>
    <col min="5" max="5" width="44.28515625" style="431" customWidth="1"/>
    <col min="6" max="6" width="28.140625" style="431" bestFit="1" customWidth="1"/>
    <col min="7" max="7" width="11.42578125" style="431"/>
    <col min="8" max="8" width="13.28515625" style="431" customWidth="1"/>
    <col min="9" max="15" width="11.42578125" style="431"/>
    <col min="16" max="17" width="11.42578125" style="431" hidden="1" customWidth="1"/>
    <col min="18" max="19" width="11.42578125" style="776" hidden="1" customWidth="1"/>
    <col min="20" max="20" width="11.42578125" style="431" hidden="1" customWidth="1"/>
    <col min="21" max="22" width="11.42578125" style="431"/>
    <col min="23" max="34" width="0" style="431" hidden="1" customWidth="1"/>
    <col min="35" max="16384" width="11.42578125" style="431"/>
  </cols>
  <sheetData>
    <row r="2" spans="1:27" ht="21">
      <c r="B2" s="324" t="s">
        <v>370</v>
      </c>
      <c r="C2" s="432"/>
      <c r="D2" s="432"/>
      <c r="E2" s="432"/>
      <c r="F2" s="432"/>
      <c r="G2" s="432"/>
      <c r="H2" s="432"/>
      <c r="I2" s="432"/>
      <c r="J2" s="432"/>
      <c r="K2" s="432"/>
      <c r="L2" s="432"/>
      <c r="M2" s="432"/>
      <c r="N2" s="432"/>
      <c r="O2" s="432"/>
    </row>
    <row r="3" spans="1:27" ht="18.75">
      <c r="B3" s="325" t="str">
        <f>+'Resolución 130-2023-OS_CD'!B2</f>
        <v>Resolución Osinergmin N° 130-2023-OS/CD -MODIFICADA POR RESOLUCION OSINERGMIN N°166-20233-OS-CD</v>
      </c>
      <c r="C3" s="432"/>
      <c r="D3" s="432"/>
      <c r="E3" s="432"/>
      <c r="F3" s="432"/>
      <c r="G3" s="432"/>
      <c r="H3" s="432"/>
      <c r="I3" s="432"/>
      <c r="J3" s="432"/>
      <c r="K3" s="432"/>
      <c r="L3" s="432"/>
      <c r="M3" s="432"/>
      <c r="N3" s="432"/>
      <c r="O3" s="432"/>
    </row>
    <row r="4" spans="1:27" ht="18.75">
      <c r="B4" s="325" t="str">
        <f>+Factores!A2</f>
        <v>Vigente a partir del 04/May/2025</v>
      </c>
      <c r="C4" s="432"/>
      <c r="D4" s="432"/>
      <c r="E4" s="432"/>
      <c r="F4" s="432"/>
      <c r="G4" s="432"/>
      <c r="H4" s="432"/>
      <c r="I4" s="432"/>
      <c r="J4" s="432"/>
      <c r="K4" s="432"/>
      <c r="L4" s="432"/>
      <c r="M4" s="432"/>
      <c r="N4" s="432"/>
      <c r="O4" s="432"/>
    </row>
    <row r="5" spans="1:27" ht="18.75">
      <c r="B5" s="325"/>
      <c r="C5" s="432"/>
      <c r="D5" s="432"/>
      <c r="E5" s="432"/>
      <c r="F5" s="432"/>
      <c r="G5" s="432"/>
      <c r="H5" s="432"/>
      <c r="I5" s="432"/>
      <c r="J5" s="432"/>
      <c r="K5" s="432"/>
      <c r="L5" s="432"/>
      <c r="M5" s="432"/>
      <c r="N5" s="432"/>
      <c r="O5" s="432"/>
    </row>
    <row r="6" spans="1:27" ht="15.75">
      <c r="A6" s="433"/>
      <c r="B6" s="434" t="s">
        <v>270</v>
      </c>
      <c r="C6" s="326"/>
      <c r="D6" s="435"/>
      <c r="E6" s="435"/>
      <c r="F6" s="435"/>
      <c r="G6" s="435"/>
      <c r="H6" s="435"/>
      <c r="I6" s="326"/>
      <c r="J6" s="432"/>
      <c r="K6" s="326"/>
      <c r="L6" s="326"/>
      <c r="M6" s="326"/>
      <c r="N6" s="326"/>
      <c r="O6" s="326"/>
    </row>
    <row r="7" spans="1:27">
      <c r="A7" s="436"/>
      <c r="B7" s="326"/>
      <c r="C7" s="326"/>
      <c r="D7" s="326"/>
      <c r="E7" s="326"/>
      <c r="F7" s="326"/>
      <c r="G7" s="326"/>
      <c r="H7" s="326"/>
      <c r="I7" s="326"/>
      <c r="J7" s="432"/>
      <c r="K7" s="432"/>
      <c r="L7" s="432"/>
      <c r="M7" s="432"/>
      <c r="N7" s="432"/>
      <c r="O7" s="432"/>
    </row>
    <row r="8" spans="1:27" ht="12.75" customHeight="1">
      <c r="A8" s="436"/>
      <c r="B8" s="880"/>
      <c r="C8" s="880"/>
      <c r="D8" s="880"/>
      <c r="E8" s="880"/>
      <c r="F8" s="880"/>
      <c r="G8" s="1474" t="s">
        <v>748</v>
      </c>
      <c r="H8" s="1474" t="s">
        <v>749</v>
      </c>
      <c r="I8" s="435"/>
      <c r="J8" s="432"/>
      <c r="K8" s="432"/>
      <c r="L8" s="432"/>
      <c r="M8" s="432"/>
      <c r="N8" s="432"/>
      <c r="O8" s="432"/>
    </row>
    <row r="9" spans="1:27" ht="12.75" customHeight="1">
      <c r="A9" s="436"/>
      <c r="B9" s="833" t="s">
        <v>6</v>
      </c>
      <c r="C9" s="834" t="s">
        <v>3</v>
      </c>
      <c r="D9" s="835" t="s">
        <v>4</v>
      </c>
      <c r="E9" s="836" t="s">
        <v>7</v>
      </c>
      <c r="F9" s="837" t="s">
        <v>48</v>
      </c>
      <c r="G9" s="1475"/>
      <c r="H9" s="1475"/>
      <c r="I9" s="326"/>
      <c r="J9" s="432"/>
      <c r="K9" s="432"/>
      <c r="L9" s="432"/>
      <c r="M9" s="432"/>
      <c r="N9" s="432"/>
      <c r="O9" s="432"/>
    </row>
    <row r="10" spans="1:27" ht="15.75">
      <c r="A10" s="436"/>
      <c r="B10" s="839"/>
      <c r="C10" s="840"/>
      <c r="D10" s="841"/>
      <c r="E10" s="839" t="s">
        <v>85</v>
      </c>
      <c r="F10" s="842" t="s">
        <v>271</v>
      </c>
      <c r="G10" s="1476"/>
      <c r="H10" s="1476"/>
      <c r="I10" s="326"/>
      <c r="J10" s="432"/>
      <c r="K10" s="684"/>
      <c r="L10" s="432"/>
      <c r="M10" s="432"/>
      <c r="N10" s="432"/>
      <c r="O10" s="432"/>
      <c r="W10" s="431">
        <v>805</v>
      </c>
      <c r="X10" s="431">
        <v>910</v>
      </c>
      <c r="Z10" s="431">
        <f t="shared" ref="Z10:AA14" si="0">+IF(W10=G10,0,1)</f>
        <v>1</v>
      </c>
      <c r="AA10" s="431">
        <f t="shared" si="0"/>
        <v>1</v>
      </c>
    </row>
    <row r="11" spans="1:27" ht="15">
      <c r="A11" s="436"/>
      <c r="B11" s="844" t="s">
        <v>663</v>
      </c>
      <c r="C11" s="845" t="s">
        <v>664</v>
      </c>
      <c r="D11" s="844" t="s">
        <v>665</v>
      </c>
      <c r="E11" s="846" t="s">
        <v>666</v>
      </c>
      <c r="F11" s="847" t="s">
        <v>667</v>
      </c>
      <c r="G11" s="642">
        <f>+'Resolución 130-2023-OS_CD'!G9*Factores!$B$7</f>
        <v>593.32269999999994</v>
      </c>
      <c r="H11" s="642">
        <f>+'Resolución 130-2023-OS_CD'!H9*Factores!$B$7</f>
        <v>730.7645</v>
      </c>
      <c r="I11" s="326"/>
      <c r="J11" s="432"/>
      <c r="K11" s="684"/>
      <c r="L11" s="432"/>
      <c r="M11" s="432"/>
      <c r="N11" s="432"/>
      <c r="O11" s="432"/>
      <c r="W11" s="431">
        <v>259</v>
      </c>
      <c r="X11" s="431">
        <v>364</v>
      </c>
      <c r="Z11" s="431">
        <f t="shared" si="0"/>
        <v>1</v>
      </c>
      <c r="AA11" s="431">
        <f t="shared" si="0"/>
        <v>1</v>
      </c>
    </row>
    <row r="12" spans="1:27" ht="15">
      <c r="A12" s="436"/>
      <c r="B12" s="849"/>
      <c r="C12" s="850"/>
      <c r="D12" s="849"/>
      <c r="E12" s="851"/>
      <c r="F12" s="847" t="s">
        <v>668</v>
      </c>
      <c r="G12" s="642">
        <f>+'Resolución 130-2023-OS_CD'!G10*Factores!$B$7</f>
        <v>337.7971</v>
      </c>
      <c r="H12" s="642">
        <f>+'Resolución 130-2023-OS_CD'!H10*Factores!$B$7</f>
        <v>466.52780000000001</v>
      </c>
      <c r="I12" s="326"/>
      <c r="J12" s="432"/>
      <c r="K12" s="684"/>
      <c r="L12" s="432"/>
      <c r="M12" s="432"/>
      <c r="N12" s="432"/>
      <c r="O12" s="432"/>
      <c r="W12" s="431">
        <v>314</v>
      </c>
      <c r="Z12" s="431">
        <f t="shared" si="0"/>
        <v>1</v>
      </c>
      <c r="AA12" s="431">
        <f t="shared" si="0"/>
        <v>1</v>
      </c>
    </row>
    <row r="13" spans="1:27" ht="15.75">
      <c r="A13" s="436"/>
      <c r="B13" s="849"/>
      <c r="C13" s="850"/>
      <c r="D13" s="849"/>
      <c r="E13" s="851"/>
      <c r="F13" s="852" t="s">
        <v>669</v>
      </c>
      <c r="G13" s="642">
        <f>+'Resolución 130-2023-OS_CD'!G11*Factores!$B$7</f>
        <v>391.03159999999997</v>
      </c>
      <c r="H13" s="1264">
        <f>+'Resolución 130-2023-OS_CD'!H11*Factores!$B$7</f>
        <v>0</v>
      </c>
      <c r="I13" s="326"/>
      <c r="J13" s="432"/>
      <c r="K13" s="684"/>
      <c r="L13" s="432"/>
      <c r="M13" s="432"/>
      <c r="N13" s="432"/>
      <c r="O13" s="432"/>
      <c r="W13" s="431">
        <v>267</v>
      </c>
      <c r="X13" s="431">
        <v>372</v>
      </c>
      <c r="Z13" s="431">
        <f t="shared" si="0"/>
        <v>1</v>
      </c>
      <c r="AA13" s="431">
        <f t="shared" si="0"/>
        <v>1</v>
      </c>
    </row>
    <row r="14" spans="1:27" ht="15">
      <c r="A14" s="436"/>
      <c r="B14" s="849"/>
      <c r="C14" s="850"/>
      <c r="D14" s="849"/>
      <c r="E14" s="851"/>
      <c r="F14" s="847" t="s">
        <v>670</v>
      </c>
      <c r="G14" s="642">
        <f>+'Resolución 130-2023-OS_CD'!G12*Factores!$B$7</f>
        <v>340.70080000000002</v>
      </c>
      <c r="H14" s="642">
        <f>+'Resolución 130-2023-OS_CD'!H12*Factores!$B$7</f>
        <v>476.20679999999999</v>
      </c>
      <c r="I14" s="326"/>
      <c r="J14" s="432"/>
      <c r="K14" s="684"/>
      <c r="L14" s="432"/>
      <c r="M14" s="432"/>
      <c r="N14" s="432"/>
      <c r="O14" s="432"/>
      <c r="W14" s="431">
        <v>322</v>
      </c>
      <c r="Z14" s="431">
        <f t="shared" si="0"/>
        <v>1</v>
      </c>
      <c r="AA14" s="431">
        <f t="shared" si="0"/>
        <v>1</v>
      </c>
    </row>
    <row r="15" spans="1:27" ht="15.75">
      <c r="A15" s="436"/>
      <c r="B15" s="849"/>
      <c r="C15" s="850"/>
      <c r="D15" s="849"/>
      <c r="E15" s="851"/>
      <c r="F15" s="852" t="s">
        <v>671</v>
      </c>
      <c r="G15" s="642">
        <f>+'Resolución 130-2023-OS_CD'!G13*Factores!$B$7</f>
        <v>393.93529999999998</v>
      </c>
      <c r="H15" s="1264">
        <f>+'Resolución 130-2023-OS_CD'!H13*Factores!$B$7</f>
        <v>0</v>
      </c>
      <c r="I15" s="326"/>
      <c r="J15" s="432"/>
      <c r="K15" s="684"/>
      <c r="L15" s="432"/>
      <c r="M15" s="432"/>
      <c r="N15" s="432"/>
      <c r="O15" s="432"/>
    </row>
    <row r="16" spans="1:27" ht="15">
      <c r="A16" s="436"/>
      <c r="B16" s="826"/>
      <c r="C16" s="826"/>
      <c r="D16" s="849"/>
      <c r="E16" s="851"/>
      <c r="F16" s="847" t="s">
        <v>672</v>
      </c>
      <c r="G16" s="642">
        <f>+'Resolución 130-2023-OS_CD'!G14*Factores!$B$7</f>
        <v>271.97989999999999</v>
      </c>
      <c r="H16" s="642">
        <f>+'Resolución 130-2023-OS_CD'!H14*Factores!$B$7</f>
        <v>422.00439999999998</v>
      </c>
      <c r="I16" s="326"/>
      <c r="J16" s="432"/>
      <c r="K16" s="684"/>
      <c r="L16" s="432"/>
      <c r="M16" s="432"/>
      <c r="N16" s="432"/>
      <c r="O16" s="432"/>
    </row>
    <row r="17" spans="1:27" ht="15">
      <c r="A17" s="436"/>
      <c r="B17" s="826"/>
      <c r="C17" s="826"/>
      <c r="D17" s="849"/>
      <c r="E17" s="851"/>
      <c r="F17" s="847" t="s">
        <v>673</v>
      </c>
      <c r="G17" s="642">
        <f>+'Resolución 130-2023-OS_CD'!G15*Factores!$B$7</f>
        <v>593.32269999999994</v>
      </c>
      <c r="H17" s="642">
        <f>+'Resolución 130-2023-OS_CD'!H15*Factores!$B$7</f>
        <v>729.79660000000001</v>
      </c>
      <c r="I17" s="326"/>
      <c r="J17" s="432"/>
      <c r="K17" s="684"/>
      <c r="L17" s="432"/>
      <c r="M17" s="432"/>
      <c r="N17" s="432"/>
      <c r="O17" s="432"/>
    </row>
    <row r="18" spans="1:27" ht="15.75">
      <c r="A18" s="436"/>
      <c r="B18" s="826"/>
      <c r="C18" s="826"/>
      <c r="D18" s="853"/>
      <c r="E18" s="851"/>
      <c r="F18" s="852" t="s">
        <v>674</v>
      </c>
      <c r="G18" s="642">
        <f>+'Resolución 130-2023-OS_CD'!G16*Factores!$B$7</f>
        <v>367.80200000000002</v>
      </c>
      <c r="H18" s="642">
        <f>+'Resolución 130-2023-OS_CD'!H16*Factores!$B$7</f>
        <v>503.30799999999999</v>
      </c>
      <c r="I18" s="326"/>
      <c r="J18" s="432"/>
      <c r="K18" s="684"/>
      <c r="L18" s="432"/>
      <c r="M18" s="432"/>
      <c r="N18" s="432"/>
      <c r="O18" s="432"/>
      <c r="W18" s="431">
        <v>202</v>
      </c>
      <c r="X18" s="431">
        <v>304</v>
      </c>
      <c r="Z18" s="431">
        <f t="shared" ref="Z18:AA21" si="1">+IF(W18=G18,0,1)</f>
        <v>1</v>
      </c>
      <c r="AA18" s="431">
        <f t="shared" si="1"/>
        <v>1</v>
      </c>
    </row>
    <row r="19" spans="1:27" ht="15.75">
      <c r="A19" s="436"/>
      <c r="B19" s="826"/>
      <c r="C19" s="826"/>
      <c r="D19" s="854"/>
      <c r="E19" s="830"/>
      <c r="F19" s="855" t="s">
        <v>675</v>
      </c>
      <c r="G19" s="642">
        <f>+'Resolución 130-2023-OS_CD'!G17*Factores!$B$7</f>
        <v>367.80200000000002</v>
      </c>
      <c r="H19" s="642">
        <f>+'Resolución 130-2023-OS_CD'!H17*Factores!$B$7</f>
        <v>503.30799999999999</v>
      </c>
      <c r="I19" s="326"/>
      <c r="J19" s="432"/>
      <c r="K19" s="684"/>
      <c r="L19" s="432"/>
      <c r="M19" s="432"/>
      <c r="N19" s="432"/>
      <c r="O19" s="432"/>
      <c r="W19" s="431">
        <v>859</v>
      </c>
      <c r="X19" s="431">
        <v>914</v>
      </c>
      <c r="Z19" s="431">
        <f t="shared" si="1"/>
        <v>1</v>
      </c>
      <c r="AA19" s="431">
        <f t="shared" si="1"/>
        <v>1</v>
      </c>
    </row>
    <row r="20" spans="1:27" ht="15">
      <c r="A20" s="436"/>
      <c r="B20" s="826"/>
      <c r="C20" s="826"/>
      <c r="D20" s="845" t="s">
        <v>676</v>
      </c>
      <c r="E20" s="857" t="s">
        <v>677</v>
      </c>
      <c r="F20" s="827" t="s">
        <v>667</v>
      </c>
      <c r="G20" s="642">
        <f>+'Resolución 130-2023-OS_CD'!G18*Factores!$B$7</f>
        <v>618.48810000000003</v>
      </c>
      <c r="H20" s="642">
        <f>+'Resolución 130-2023-OS_CD'!H18*Factores!$B$7</f>
        <v>736.57190000000003</v>
      </c>
      <c r="I20" s="326"/>
      <c r="J20" s="432"/>
      <c r="K20" s="684"/>
      <c r="L20" s="432"/>
      <c r="M20" s="432"/>
      <c r="N20" s="432"/>
      <c r="O20" s="432"/>
      <c r="W20" s="431">
        <v>312</v>
      </c>
      <c r="X20" s="431">
        <v>368</v>
      </c>
      <c r="Z20" s="431">
        <f t="shared" si="1"/>
        <v>1</v>
      </c>
      <c r="AA20" s="431">
        <f t="shared" si="1"/>
        <v>1</v>
      </c>
    </row>
    <row r="21" spans="1:27" ht="15">
      <c r="A21" s="436"/>
      <c r="B21" s="826"/>
      <c r="C21" s="826"/>
      <c r="D21" s="850"/>
      <c r="E21" s="826"/>
      <c r="F21" s="827" t="s">
        <v>668</v>
      </c>
      <c r="G21" s="642">
        <f>+'Resolución 130-2023-OS_CD'!G19*Factores!$B$7</f>
        <v>361.99459999999999</v>
      </c>
      <c r="H21" s="642">
        <f>+'Resolución 130-2023-OS_CD'!H19*Factores!$B$7</f>
        <v>479.1105</v>
      </c>
      <c r="I21" s="326"/>
      <c r="J21" s="432"/>
      <c r="K21" s="684"/>
      <c r="L21" s="432"/>
      <c r="M21" s="432"/>
      <c r="N21" s="432"/>
      <c r="O21" s="432"/>
      <c r="W21" s="431">
        <v>321</v>
      </c>
      <c r="X21" s="431">
        <v>376</v>
      </c>
      <c r="Z21" s="431">
        <f t="shared" si="1"/>
        <v>1</v>
      </c>
      <c r="AA21" s="431">
        <f t="shared" si="1"/>
        <v>1</v>
      </c>
    </row>
    <row r="22" spans="1:27" ht="15">
      <c r="A22" s="436"/>
      <c r="B22" s="826"/>
      <c r="C22" s="826"/>
      <c r="D22" s="850"/>
      <c r="E22" s="826"/>
      <c r="F22" s="827" t="s">
        <v>670</v>
      </c>
      <c r="G22" s="642">
        <f>+'Resolución 130-2023-OS_CD'!G20*Factores!$B$7</f>
        <v>364.89830000000001</v>
      </c>
      <c r="H22" s="642">
        <f>+'Resolución 130-2023-OS_CD'!H20*Factores!$B$7</f>
        <v>482.01420000000002</v>
      </c>
      <c r="I22" s="326"/>
      <c r="J22" s="432"/>
      <c r="K22" s="684"/>
      <c r="L22" s="432"/>
      <c r="M22" s="432"/>
      <c r="N22" s="432"/>
      <c r="O22" s="432"/>
    </row>
    <row r="23" spans="1:27" ht="15">
      <c r="A23" s="436"/>
      <c r="B23" s="826"/>
      <c r="C23" s="826"/>
      <c r="D23" s="850"/>
      <c r="E23" s="826"/>
      <c r="F23" s="827" t="s">
        <v>672</v>
      </c>
      <c r="G23" s="642">
        <f>+'Resolución 130-2023-OS_CD'!G21*Factores!$B$7</f>
        <v>296.17739999999998</v>
      </c>
      <c r="H23" s="642">
        <f>+'Resolución 130-2023-OS_CD'!H21*Factores!$B$7</f>
        <v>426.84390000000002</v>
      </c>
      <c r="I23" s="326"/>
      <c r="J23" s="432"/>
      <c r="K23" s="684"/>
      <c r="L23" s="432"/>
      <c r="M23" s="432"/>
      <c r="N23" s="432"/>
      <c r="O23" s="432"/>
    </row>
    <row r="24" spans="1:27" ht="15">
      <c r="A24" s="436"/>
      <c r="B24" s="826"/>
      <c r="C24" s="826"/>
      <c r="D24" s="850"/>
      <c r="E24" s="826"/>
      <c r="F24" s="827" t="s">
        <v>673</v>
      </c>
      <c r="G24" s="642">
        <f>+'Resolución 130-2023-OS_CD'!G22*Factores!$B$7</f>
        <v>618.48810000000003</v>
      </c>
      <c r="H24" s="642">
        <f>+'Resolución 130-2023-OS_CD'!H22*Factores!$B$7</f>
        <v>734.63609999999994</v>
      </c>
      <c r="I24" s="326"/>
      <c r="J24" s="432"/>
      <c r="K24" s="684"/>
      <c r="L24" s="432"/>
      <c r="M24" s="432"/>
      <c r="N24" s="432"/>
      <c r="O24" s="432"/>
    </row>
    <row r="25" spans="1:27" ht="15.75">
      <c r="A25" s="436"/>
      <c r="B25" s="826"/>
      <c r="C25" s="826"/>
      <c r="D25" s="850"/>
      <c r="E25" s="826"/>
      <c r="F25" s="855" t="s">
        <v>674</v>
      </c>
      <c r="G25" s="642">
        <f>+'Resolución 130-2023-OS_CD'!G23*Factores!$B$7</f>
        <v>392.9674</v>
      </c>
      <c r="H25" s="642">
        <f>+'Resolución 130-2023-OS_CD'!H23*Factores!$B$7</f>
        <v>509.11539999999997</v>
      </c>
      <c r="I25" s="326"/>
      <c r="J25" s="432"/>
      <c r="K25" s="684"/>
      <c r="L25" s="432"/>
      <c r="M25" s="432"/>
      <c r="N25" s="432"/>
      <c r="O25" s="432"/>
      <c r="W25" s="431">
        <v>256</v>
      </c>
      <c r="X25" s="431">
        <v>308</v>
      </c>
      <c r="Z25" s="431">
        <f t="shared" ref="Z25:AA28" si="2">+IF(W25=G25,0,1)</f>
        <v>1</v>
      </c>
      <c r="AA25" s="431">
        <f t="shared" si="2"/>
        <v>1</v>
      </c>
    </row>
    <row r="26" spans="1:27" ht="15.75">
      <c r="A26" s="436"/>
      <c r="B26" s="830"/>
      <c r="C26" s="830"/>
      <c r="D26" s="854"/>
      <c r="E26" s="830"/>
      <c r="F26" s="855" t="s">
        <v>675</v>
      </c>
      <c r="G26" s="642">
        <f>+'Resolución 130-2023-OS_CD'!G24*Factores!$B$7</f>
        <v>392.9674</v>
      </c>
      <c r="H26" s="642">
        <f>+'Resolución 130-2023-OS_CD'!H24*Factores!$B$7</f>
        <v>509.11539999999997</v>
      </c>
      <c r="I26" s="326"/>
      <c r="J26" s="432"/>
      <c r="K26" s="684"/>
      <c r="L26" s="432"/>
      <c r="M26" s="432"/>
      <c r="N26" s="432"/>
      <c r="O26" s="432"/>
      <c r="W26" s="431">
        <v>1542</v>
      </c>
      <c r="X26" s="431">
        <v>1621</v>
      </c>
      <c r="Z26" s="431">
        <f t="shared" si="2"/>
        <v>1</v>
      </c>
      <c r="AA26" s="431">
        <f t="shared" si="2"/>
        <v>1</v>
      </c>
    </row>
    <row r="27" spans="1:27" ht="15">
      <c r="A27" s="436"/>
      <c r="B27" s="857" t="s">
        <v>678</v>
      </c>
      <c r="C27" s="857" t="s">
        <v>679</v>
      </c>
      <c r="D27" s="845" t="s">
        <v>680</v>
      </c>
      <c r="E27" s="857" t="s">
        <v>681</v>
      </c>
      <c r="F27" s="827" t="s">
        <v>667</v>
      </c>
      <c r="G27" s="642">
        <f>+'Resolución 130-2023-OS_CD'!G25*Factores!$B$7</f>
        <v>779.15949999999998</v>
      </c>
      <c r="H27" s="642">
        <f>+'Resolución 130-2023-OS_CD'!H25*Factores!$B$7</f>
        <v>932.08769999999993</v>
      </c>
      <c r="I27" s="326"/>
      <c r="J27" s="432"/>
      <c r="K27" s="684"/>
      <c r="L27" s="432"/>
      <c r="M27" s="432"/>
      <c r="N27" s="432"/>
      <c r="O27" s="432"/>
      <c r="W27" s="431">
        <v>503</v>
      </c>
      <c r="X27" s="431">
        <v>581</v>
      </c>
      <c r="Z27" s="431">
        <f t="shared" si="2"/>
        <v>1</v>
      </c>
      <c r="AA27" s="431">
        <f t="shared" si="2"/>
        <v>1</v>
      </c>
    </row>
    <row r="28" spans="1:27" ht="15">
      <c r="A28" s="436"/>
      <c r="B28" s="826"/>
      <c r="C28" s="826"/>
      <c r="D28" s="850"/>
      <c r="E28" s="826"/>
      <c r="F28" s="827" t="s">
        <v>682</v>
      </c>
      <c r="G28" s="642">
        <f>+'Resolución 130-2023-OS_CD'!G26*Factores!$B$7</f>
        <v>580.74</v>
      </c>
      <c r="H28" s="642">
        <f>+'Resolución 130-2023-OS_CD'!H26*Factores!$B$7</f>
        <v>737.53980000000001</v>
      </c>
      <c r="I28" s="326"/>
      <c r="J28" s="432"/>
      <c r="K28" s="684"/>
      <c r="L28" s="432"/>
      <c r="M28" s="432"/>
      <c r="N28" s="432"/>
      <c r="O28" s="432"/>
      <c r="W28" s="431">
        <v>318</v>
      </c>
      <c r="X28" s="431">
        <v>402</v>
      </c>
      <c r="Z28" s="431">
        <f t="shared" si="2"/>
        <v>1</v>
      </c>
      <c r="AA28" s="431">
        <f t="shared" si="2"/>
        <v>1</v>
      </c>
    </row>
    <row r="29" spans="1:27" ht="15">
      <c r="A29" s="436"/>
      <c r="B29" s="826"/>
      <c r="C29" s="826"/>
      <c r="D29" s="850"/>
      <c r="E29" s="826"/>
      <c r="F29" s="827" t="s">
        <v>672</v>
      </c>
      <c r="G29" s="642">
        <f>+'Resolución 130-2023-OS_CD'!G27*Factores!$B$7</f>
        <v>443.29820000000001</v>
      </c>
      <c r="H29" s="642">
        <f>+'Resolución 130-2023-OS_CD'!H27*Factores!$B$7</f>
        <v>554.60670000000005</v>
      </c>
      <c r="I29" s="326"/>
      <c r="J29" s="432"/>
      <c r="K29" s="684"/>
      <c r="L29" s="432"/>
      <c r="M29" s="432"/>
      <c r="N29" s="432"/>
      <c r="O29" s="432"/>
    </row>
    <row r="30" spans="1:27" ht="15">
      <c r="A30" s="436"/>
      <c r="B30" s="826"/>
      <c r="C30" s="826"/>
      <c r="D30" s="850"/>
      <c r="E30" s="826"/>
      <c r="F30" s="827" t="s">
        <v>660</v>
      </c>
      <c r="G30" s="642">
        <f>+'Resolución 130-2023-OS_CD'!G28*Factores!$B$7</f>
        <v>2628.8164000000002</v>
      </c>
      <c r="H30" s="642">
        <f>+'Resolución 130-2023-OS_CD'!H28*Factores!$B$7</f>
        <v>2740.1248999999998</v>
      </c>
      <c r="I30" s="326"/>
      <c r="J30" s="432"/>
      <c r="K30" s="684"/>
      <c r="L30" s="432"/>
      <c r="M30" s="432"/>
      <c r="N30" s="432"/>
      <c r="O30" s="432"/>
    </row>
    <row r="31" spans="1:27" ht="15">
      <c r="A31" s="436"/>
      <c r="B31" s="826"/>
      <c r="C31" s="826"/>
      <c r="D31" s="850"/>
      <c r="E31" s="826"/>
      <c r="F31" s="827" t="s">
        <v>673</v>
      </c>
      <c r="G31" s="642">
        <f>+'Resolución 130-2023-OS_CD'!G29*Factores!$B$7</f>
        <v>779.15949999999998</v>
      </c>
      <c r="H31" s="642">
        <f>+'Resolución 130-2023-OS_CD'!H29*Factores!$B$7</f>
        <v>934.9914</v>
      </c>
      <c r="I31" s="326"/>
      <c r="J31" s="432"/>
      <c r="K31" s="684"/>
      <c r="L31" s="432"/>
      <c r="M31" s="432"/>
      <c r="N31" s="432"/>
      <c r="O31" s="432"/>
      <c r="W31" s="431">
        <v>2099</v>
      </c>
      <c r="X31" s="431">
        <v>2184</v>
      </c>
      <c r="Z31" s="431">
        <f t="shared" ref="Z31:AA33" si="3">+IF(W31=G31,0,1)</f>
        <v>1</v>
      </c>
      <c r="AA31" s="431">
        <f t="shared" si="3"/>
        <v>1</v>
      </c>
    </row>
    <row r="32" spans="1:27" ht="15.75">
      <c r="A32" s="436"/>
      <c r="B32" s="826"/>
      <c r="C32" s="826"/>
      <c r="D32" s="854"/>
      <c r="E32" s="830"/>
      <c r="F32" s="855" t="s">
        <v>683</v>
      </c>
      <c r="G32" s="642">
        <f>+'Resolución 130-2023-OS_CD'!G30*Factores!$B$7</f>
        <v>469.43149999999997</v>
      </c>
      <c r="H32" s="642">
        <f>+'Resolución 130-2023-OS_CD'!H30*Factores!$B$7</f>
        <v>625.26339999999993</v>
      </c>
      <c r="I32" s="326"/>
      <c r="J32" s="432"/>
      <c r="K32" s="684"/>
      <c r="L32" s="432"/>
      <c r="M32" s="432"/>
      <c r="N32" s="432"/>
      <c r="O32" s="432"/>
      <c r="W32" s="431">
        <v>1597</v>
      </c>
      <c r="X32" s="431">
        <v>1624</v>
      </c>
      <c r="Z32" s="431">
        <f t="shared" si="3"/>
        <v>1</v>
      </c>
      <c r="AA32" s="431">
        <f t="shared" si="3"/>
        <v>1</v>
      </c>
    </row>
    <row r="33" spans="1:29" ht="15">
      <c r="A33" s="436"/>
      <c r="B33" s="826"/>
      <c r="C33" s="826"/>
      <c r="D33" s="845" t="s">
        <v>684</v>
      </c>
      <c r="E33" s="857" t="s">
        <v>685</v>
      </c>
      <c r="F33" s="827" t="s">
        <v>667</v>
      </c>
      <c r="G33" s="642">
        <f>+'Resolución 130-2023-OS_CD'!G31*Factores!$B$7</f>
        <v>799.48540000000003</v>
      </c>
      <c r="H33" s="642">
        <f>+'Resolución 130-2023-OS_CD'!H31*Factores!$B$7</f>
        <v>936.92719999999997</v>
      </c>
      <c r="I33" s="326"/>
      <c r="J33" s="432"/>
      <c r="K33" s="684"/>
      <c r="L33" s="432"/>
      <c r="M33" s="432"/>
      <c r="N33" s="432"/>
      <c r="O33" s="432"/>
      <c r="W33" s="431">
        <v>558</v>
      </c>
      <c r="X33" s="431">
        <v>585</v>
      </c>
      <c r="Z33" s="431">
        <f t="shared" si="3"/>
        <v>1</v>
      </c>
      <c r="AA33" s="431">
        <f t="shared" si="3"/>
        <v>1</v>
      </c>
    </row>
    <row r="34" spans="1:29" ht="15">
      <c r="A34" s="436"/>
      <c r="B34" s="826"/>
      <c r="C34" s="826"/>
      <c r="D34" s="850"/>
      <c r="E34" s="826"/>
      <c r="F34" s="827" t="s">
        <v>682</v>
      </c>
      <c r="G34" s="642">
        <f>+'Resolución 130-2023-OS_CD'!G32*Factores!$B$7</f>
        <v>601.06589999999994</v>
      </c>
      <c r="H34" s="642">
        <f>+'Resolución 130-2023-OS_CD'!H32*Factores!$B$7</f>
        <v>742.37929999999994</v>
      </c>
      <c r="I34" s="326"/>
      <c r="J34" s="432"/>
      <c r="K34" s="684"/>
      <c r="L34" s="432"/>
      <c r="M34" s="432"/>
      <c r="N34" s="432"/>
      <c r="O34" s="432"/>
    </row>
    <row r="35" spans="1:29" ht="15">
      <c r="A35" s="436"/>
      <c r="B35" s="826"/>
      <c r="C35" s="826"/>
      <c r="D35" s="850"/>
      <c r="E35" s="826"/>
      <c r="F35" s="827" t="s">
        <v>672</v>
      </c>
      <c r="G35" s="642">
        <f>+'Resolución 130-2023-OS_CD'!G33*Factores!$B$7</f>
        <v>463.6241</v>
      </c>
      <c r="H35" s="642">
        <f>+'Resolución 130-2023-OS_CD'!H33*Factores!$B$7</f>
        <v>560.41409999999996</v>
      </c>
      <c r="I35" s="326"/>
      <c r="J35" s="432"/>
      <c r="K35" s="684"/>
      <c r="L35" s="432"/>
      <c r="M35" s="432"/>
      <c r="N35" s="432"/>
      <c r="O35" s="432"/>
    </row>
    <row r="36" spans="1:29" ht="15">
      <c r="A36" s="436"/>
      <c r="B36" s="826"/>
      <c r="C36" s="826"/>
      <c r="D36" s="850"/>
      <c r="E36" s="826"/>
      <c r="F36" s="827" t="s">
        <v>660</v>
      </c>
      <c r="G36" s="642">
        <f>+'Resolución 130-2023-OS_CD'!G34*Factores!$B$7</f>
        <v>2784.6482999999998</v>
      </c>
      <c r="H36" s="642">
        <f>+'Resolución 130-2023-OS_CD'!H34*Factores!$B$7</f>
        <v>2880.4704000000002</v>
      </c>
      <c r="I36" s="326"/>
      <c r="J36" s="432"/>
      <c r="K36" s="684"/>
      <c r="L36" s="432"/>
      <c r="M36" s="432"/>
      <c r="N36" s="432"/>
      <c r="O36" s="432"/>
      <c r="W36" s="431">
        <v>373</v>
      </c>
      <c r="X36" s="431">
        <v>406</v>
      </c>
      <c r="Z36" s="431">
        <f t="shared" ref="Z36:AA42" si="4">+IF(W36=G36,0,1)</f>
        <v>1</v>
      </c>
      <c r="AA36" s="431">
        <f t="shared" si="4"/>
        <v>1</v>
      </c>
    </row>
    <row r="37" spans="1:29" ht="15.75">
      <c r="A37" s="436"/>
      <c r="B37" s="826"/>
      <c r="C37" s="830"/>
      <c r="D37" s="830"/>
      <c r="E37" s="830"/>
      <c r="F37" s="855" t="s">
        <v>683</v>
      </c>
      <c r="G37" s="642">
        <f>+'Resolución 130-2023-OS_CD'!G35*Factores!$B$7</f>
        <v>488.78949999999998</v>
      </c>
      <c r="H37" s="642">
        <f>+'Resolución 130-2023-OS_CD'!H35*Factores!$B$7</f>
        <v>631.07079999999996</v>
      </c>
      <c r="I37" s="326"/>
      <c r="J37" s="432"/>
      <c r="K37" s="684"/>
      <c r="L37" s="432"/>
      <c r="M37" s="432"/>
      <c r="N37" s="432"/>
      <c r="O37" s="432"/>
      <c r="W37" s="431">
        <v>2250</v>
      </c>
      <c r="X37" s="431">
        <v>2283</v>
      </c>
      <c r="Z37" s="431">
        <f t="shared" si="4"/>
        <v>1</v>
      </c>
      <c r="AA37" s="431">
        <f t="shared" si="4"/>
        <v>1</v>
      </c>
    </row>
    <row r="38" spans="1:29" ht="15">
      <c r="A38" s="436"/>
      <c r="B38" s="826"/>
      <c r="C38" s="827" t="s">
        <v>686</v>
      </c>
      <c r="D38" s="827" t="s">
        <v>687</v>
      </c>
      <c r="E38" s="827" t="s">
        <v>688</v>
      </c>
      <c r="F38" s="827" t="s">
        <v>689</v>
      </c>
      <c r="G38" s="642">
        <f>+'Resolución 130-2023-OS_CD'!G36*Factores!$B$8</f>
        <v>3564.4335000000001</v>
      </c>
      <c r="H38" s="642">
        <f>+'Resolución 130-2023-OS_CD'!H36*Factores!$B$8</f>
        <v>3913.2020000000002</v>
      </c>
      <c r="I38" s="326"/>
      <c r="J38" s="432"/>
      <c r="K38" s="684"/>
      <c r="L38" s="432"/>
      <c r="M38" s="432"/>
      <c r="N38" s="432"/>
      <c r="O38" s="432"/>
      <c r="W38" s="431">
        <v>2721</v>
      </c>
      <c r="X38" s="431">
        <v>2855</v>
      </c>
      <c r="Z38" s="431">
        <f t="shared" si="4"/>
        <v>1</v>
      </c>
      <c r="AA38" s="431">
        <f t="shared" si="4"/>
        <v>1</v>
      </c>
    </row>
    <row r="39" spans="1:29" ht="15">
      <c r="A39" s="436"/>
      <c r="B39" s="826"/>
      <c r="C39" s="857" t="s">
        <v>690</v>
      </c>
      <c r="D39" s="827" t="s">
        <v>691</v>
      </c>
      <c r="E39" s="827" t="s">
        <v>692</v>
      </c>
      <c r="F39" s="827" t="s">
        <v>660</v>
      </c>
      <c r="G39" s="642">
        <f>+'Resolución 130-2023-OS_CD'!G37*Factores!$B$8</f>
        <v>3571.2339999999999</v>
      </c>
      <c r="H39" s="642">
        <f>+'Resolución 130-2023-OS_CD'!H37*Factores!$B$8</f>
        <v>4623.3685000000005</v>
      </c>
      <c r="I39" s="326"/>
      <c r="J39" s="432"/>
      <c r="K39" s="684"/>
      <c r="L39" s="432"/>
      <c r="M39" s="432"/>
      <c r="N39" s="432"/>
      <c r="O39" s="432"/>
      <c r="W39" s="431">
        <v>2839</v>
      </c>
      <c r="X39" s="431">
        <v>3427</v>
      </c>
      <c r="Z39" s="431">
        <f t="shared" si="4"/>
        <v>1</v>
      </c>
      <c r="AA39" s="431">
        <f t="shared" si="4"/>
        <v>1</v>
      </c>
    </row>
    <row r="40" spans="1:29" ht="15">
      <c r="A40" s="436"/>
      <c r="B40" s="826"/>
      <c r="C40" s="826"/>
      <c r="D40" s="827" t="s">
        <v>693</v>
      </c>
      <c r="E40" s="827" t="s">
        <v>694</v>
      </c>
      <c r="F40" s="827" t="s">
        <v>660</v>
      </c>
      <c r="G40" s="1264">
        <f>+'Resolución 130-2023-OS_CD'!G38*Factores!$B$7</f>
        <v>0</v>
      </c>
      <c r="H40" s="642">
        <f>+'Resolución 130-2023-OS_CD'!H38*Factores!$B$8</f>
        <v>6263.2605000000003</v>
      </c>
      <c r="I40" s="326"/>
      <c r="J40" s="432"/>
      <c r="K40" s="432"/>
      <c r="L40" s="432"/>
      <c r="M40" s="432"/>
      <c r="N40" s="432"/>
      <c r="O40" s="432"/>
      <c r="T40" s="1437" t="s">
        <v>568</v>
      </c>
      <c r="X40" s="431">
        <v>4896</v>
      </c>
      <c r="Z40" s="431">
        <f t="shared" si="4"/>
        <v>0</v>
      </c>
      <c r="AA40" s="431">
        <f t="shared" si="4"/>
        <v>1</v>
      </c>
    </row>
    <row r="41" spans="1:29" ht="15">
      <c r="A41" s="436"/>
      <c r="B41" s="826"/>
      <c r="C41" s="826"/>
      <c r="D41" s="827" t="s">
        <v>658</v>
      </c>
      <c r="E41" s="827" t="s">
        <v>659</v>
      </c>
      <c r="F41" s="827" t="s">
        <v>660</v>
      </c>
      <c r="G41" s="1264">
        <f>+'Resolución 130-2023-OS_CD'!G39*Factores!$B$7</f>
        <v>0</v>
      </c>
      <c r="H41" s="642">
        <f>+'Resolución 130-2023-OS_CD'!H39*Factores!$B$8</f>
        <v>8453.9930000000004</v>
      </c>
      <c r="I41" s="326"/>
      <c r="J41" s="432"/>
      <c r="K41" s="432"/>
      <c r="L41" s="432"/>
      <c r="M41" s="432"/>
      <c r="N41" s="432"/>
      <c r="O41" s="432"/>
      <c r="P41" s="778" t="s">
        <v>567</v>
      </c>
      <c r="R41" s="777" t="s">
        <v>567</v>
      </c>
      <c r="S41" s="777" t="s">
        <v>567</v>
      </c>
      <c r="T41" s="1437"/>
      <c r="X41" s="431">
        <v>5547</v>
      </c>
      <c r="Z41" s="431">
        <f t="shared" si="4"/>
        <v>0</v>
      </c>
      <c r="AA41" s="431">
        <f t="shared" si="4"/>
        <v>1</v>
      </c>
    </row>
    <row r="42" spans="1:29" ht="15">
      <c r="A42" s="436"/>
      <c r="B42" s="830"/>
      <c r="C42" s="830"/>
      <c r="D42" s="827" t="s">
        <v>661</v>
      </c>
      <c r="E42" s="827" t="s">
        <v>662</v>
      </c>
      <c r="F42" s="827" t="s">
        <v>660</v>
      </c>
      <c r="G42" s="1264">
        <f>+'Resolución 130-2023-OS_CD'!G40*Factores!$B$7</f>
        <v>0</v>
      </c>
      <c r="H42" s="642">
        <f>+'Resolución 130-2023-OS_CD'!H40*Factores!$B$8</f>
        <v>10021.022500000001</v>
      </c>
      <c r="I42" s="326"/>
      <c r="J42" s="432"/>
      <c r="K42" s="432"/>
      <c r="L42" s="432"/>
      <c r="M42" s="432"/>
      <c r="N42" s="432"/>
      <c r="O42" s="432"/>
      <c r="P42" s="779">
        <f>+SUM(G10:H42)</f>
        <v>77917.606900000013</v>
      </c>
      <c r="R42" s="776">
        <v>78491</v>
      </c>
      <c r="S42" s="776">
        <v>75980.118199999997</v>
      </c>
      <c r="T42" s="431">
        <f>+S42-R42</f>
        <v>-2510.8818000000028</v>
      </c>
      <c r="X42" s="431">
        <v>6063</v>
      </c>
      <c r="Z42" s="431">
        <f t="shared" si="4"/>
        <v>0</v>
      </c>
      <c r="AA42" s="431">
        <f t="shared" si="4"/>
        <v>1</v>
      </c>
      <c r="AB42" s="459">
        <f>+SUM(Z10:AA42)</f>
        <v>43</v>
      </c>
      <c r="AC42" s="431" t="b">
        <f>+IF(AB42=0, "ok")</f>
        <v>0</v>
      </c>
    </row>
    <row r="43" spans="1:29" ht="14.25" customHeight="1">
      <c r="A43" s="436"/>
      <c r="B43" s="326" t="s">
        <v>464</v>
      </c>
      <c r="C43" s="326"/>
      <c r="D43" s="326"/>
      <c r="E43" s="326"/>
      <c r="F43" s="326"/>
      <c r="G43" s="326"/>
      <c r="H43" s="435"/>
      <c r="I43" s="326"/>
      <c r="J43" s="432"/>
      <c r="K43" s="432"/>
      <c r="L43" s="432"/>
      <c r="M43" s="432"/>
      <c r="N43" s="432"/>
      <c r="O43" s="432"/>
    </row>
    <row r="44" spans="1:29">
      <c r="A44" s="436"/>
      <c r="B44" s="326" t="s">
        <v>244</v>
      </c>
      <c r="C44" s="326"/>
      <c r="D44" s="326"/>
      <c r="E44" s="326"/>
      <c r="F44" s="326"/>
      <c r="G44" s="326"/>
      <c r="H44" s="435"/>
      <c r="I44" s="326"/>
      <c r="J44" s="432"/>
      <c r="K44" s="432"/>
      <c r="L44" s="432"/>
      <c r="M44" s="432"/>
      <c r="N44" s="432"/>
      <c r="O44" s="432"/>
    </row>
    <row r="45" spans="1:29">
      <c r="A45" s="436"/>
      <c r="B45" s="326" t="s">
        <v>245</v>
      </c>
      <c r="C45" s="326"/>
      <c r="D45" s="326"/>
      <c r="E45" s="326"/>
      <c r="F45" s="326"/>
      <c r="G45" s="326"/>
      <c r="H45" s="435"/>
      <c r="I45" s="326"/>
      <c r="J45" s="432"/>
      <c r="K45" s="432"/>
      <c r="L45" s="432"/>
      <c r="M45" s="432"/>
      <c r="N45" s="432"/>
      <c r="O45" s="432"/>
    </row>
    <row r="46" spans="1:29">
      <c r="A46" s="436"/>
      <c r="B46" s="326" t="s">
        <v>465</v>
      </c>
      <c r="C46" s="326"/>
      <c r="D46" s="326"/>
      <c r="E46" s="326"/>
      <c r="F46" s="326"/>
      <c r="G46" s="326"/>
      <c r="H46" s="435"/>
      <c r="I46" s="326"/>
      <c r="J46" s="432"/>
      <c r="K46" s="432"/>
      <c r="L46" s="432"/>
      <c r="M46" s="432"/>
      <c r="N46" s="432"/>
      <c r="O46" s="432"/>
    </row>
    <row r="47" spans="1:29">
      <c r="A47" s="436"/>
      <c r="B47" s="326"/>
      <c r="C47" s="326"/>
      <c r="D47" s="326"/>
      <c r="E47" s="326"/>
      <c r="F47" s="326"/>
      <c r="G47" s="326"/>
      <c r="H47" s="435"/>
      <c r="I47" s="326"/>
      <c r="J47" s="432"/>
      <c r="K47" s="432"/>
      <c r="L47" s="432"/>
      <c r="M47" s="432"/>
      <c r="N47" s="432"/>
      <c r="O47" s="432"/>
    </row>
    <row r="48" spans="1:29" ht="15.75">
      <c r="A48" s="436"/>
      <c r="B48" s="434" t="s">
        <v>246</v>
      </c>
      <c r="C48" s="326"/>
      <c r="D48" s="435"/>
      <c r="E48" s="435"/>
      <c r="F48" s="435"/>
      <c r="G48" s="435"/>
      <c r="H48" s="435"/>
      <c r="I48" s="326"/>
      <c r="J48" s="432"/>
      <c r="K48" s="432"/>
      <c r="L48" s="432"/>
      <c r="M48" s="432"/>
      <c r="N48" s="432"/>
      <c r="O48" s="432"/>
    </row>
    <row r="49" spans="1:26">
      <c r="A49" s="436"/>
      <c r="B49" s="326"/>
      <c r="C49" s="326"/>
      <c r="D49" s="326"/>
      <c r="E49" s="326"/>
      <c r="F49" s="435"/>
      <c r="G49" s="435"/>
      <c r="H49" s="435"/>
      <c r="I49" s="326"/>
      <c r="J49" s="432"/>
      <c r="K49" s="432"/>
      <c r="L49" s="432"/>
      <c r="M49" s="432"/>
      <c r="N49" s="432"/>
      <c r="O49" s="432"/>
    </row>
    <row r="50" spans="1:26">
      <c r="A50" s="436"/>
      <c r="B50" s="435"/>
      <c r="C50" s="435"/>
      <c r="D50" s="435"/>
      <c r="E50" s="435"/>
      <c r="F50" s="435"/>
      <c r="G50" s="435"/>
      <c r="H50" s="435"/>
      <c r="I50" s="326"/>
      <c r="J50" s="432"/>
      <c r="K50" s="432"/>
      <c r="L50" s="432"/>
      <c r="M50" s="432"/>
      <c r="N50" s="432"/>
      <c r="O50" s="432"/>
    </row>
    <row r="51" spans="1:26" ht="31.5">
      <c r="A51" s="436"/>
      <c r="B51" s="1017" t="s">
        <v>6</v>
      </c>
      <c r="C51" s="1017" t="s">
        <v>3</v>
      </c>
      <c r="D51" s="1017" t="s">
        <v>4</v>
      </c>
      <c r="E51" s="1017" t="s">
        <v>7</v>
      </c>
      <c r="F51" s="1017" t="s">
        <v>48</v>
      </c>
      <c r="G51" s="1017" t="s">
        <v>88</v>
      </c>
      <c r="H51" s="1017" t="s">
        <v>272</v>
      </c>
      <c r="I51" s="326"/>
      <c r="J51" s="432"/>
      <c r="K51" s="432"/>
      <c r="L51" s="432"/>
      <c r="M51" s="432"/>
      <c r="N51" s="432"/>
      <c r="O51" s="432"/>
    </row>
    <row r="52" spans="1:26" ht="12.75" customHeight="1">
      <c r="A52" s="436"/>
      <c r="B52" s="1018"/>
      <c r="C52" s="1018"/>
      <c r="D52" s="1018"/>
      <c r="E52" s="1018" t="s">
        <v>85</v>
      </c>
      <c r="F52" s="1018" t="s">
        <v>271</v>
      </c>
      <c r="G52" s="1018"/>
      <c r="H52" s="1019" t="s">
        <v>247</v>
      </c>
      <c r="I52" s="326"/>
      <c r="J52" s="432"/>
      <c r="K52" s="432"/>
      <c r="L52" s="432"/>
      <c r="M52" s="432"/>
      <c r="N52" s="432"/>
      <c r="O52" s="432"/>
      <c r="W52" s="431">
        <v>167</v>
      </c>
      <c r="X52" s="431">
        <v>63</v>
      </c>
      <c r="Y52" s="431">
        <f>+IF(W52=G53,0,1)</f>
        <v>1</v>
      </c>
      <c r="Z52" s="431">
        <f>+IF(X52=H53,0,1)</f>
        <v>1</v>
      </c>
    </row>
    <row r="53" spans="1:26" ht="15">
      <c r="A53" s="436"/>
      <c r="B53" s="1441" t="s">
        <v>11</v>
      </c>
      <c r="C53" s="1020" t="s">
        <v>9</v>
      </c>
      <c r="D53" s="1021" t="s">
        <v>10</v>
      </c>
      <c r="E53" s="1022" t="s">
        <v>12</v>
      </c>
      <c r="F53" s="1023" t="s">
        <v>86</v>
      </c>
      <c r="G53" s="1024">
        <f>'Resolución 130-2023-OS_CD'!G51*Factores!$B$7</f>
        <v>193.57999999999998</v>
      </c>
      <c r="H53" s="1024">
        <f>'Resolución 130-2023-OS_CD'!H51*Factores!$B$7</f>
        <v>97.757899999999992</v>
      </c>
      <c r="I53" s="326"/>
      <c r="J53" s="432"/>
      <c r="K53" s="432"/>
      <c r="L53" s="432"/>
      <c r="M53" s="432"/>
      <c r="N53" s="432"/>
      <c r="O53" s="432"/>
      <c r="W53" s="431">
        <v>176</v>
      </c>
      <c r="X53" s="431">
        <v>63</v>
      </c>
      <c r="Y53" s="431">
        <f>+IF(W53=G58,0,1)</f>
        <v>1</v>
      </c>
      <c r="Z53" s="431">
        <f>+IF(X53=H58,0,1)</f>
        <v>1</v>
      </c>
    </row>
    <row r="54" spans="1:26" ht="15">
      <c r="A54" s="436"/>
      <c r="B54" s="1442"/>
      <c r="C54" s="1026"/>
      <c r="D54" s="1025"/>
      <c r="E54" s="1027"/>
      <c r="F54" s="1028" t="s">
        <v>87</v>
      </c>
      <c r="G54" s="1024">
        <f>'Resolución 130-2023-OS_CD'!G52*Factores!$B$7</f>
        <v>196.4837</v>
      </c>
      <c r="H54" s="1024">
        <f>'Resolución 130-2023-OS_CD'!H52*Factores!$B$7</f>
        <v>97.757899999999992</v>
      </c>
      <c r="I54" s="326"/>
      <c r="J54" s="432"/>
      <c r="K54" s="432"/>
      <c r="L54" s="432"/>
      <c r="M54" s="432"/>
      <c r="N54" s="432"/>
      <c r="O54" s="432"/>
    </row>
    <row r="55" spans="1:26" ht="15">
      <c r="A55" s="436"/>
      <c r="B55" s="1442"/>
      <c r="C55" s="1026"/>
      <c r="D55" s="1025"/>
      <c r="E55" s="1027"/>
      <c r="F55" s="1028" t="s">
        <v>423</v>
      </c>
      <c r="G55" s="1024">
        <f>'Resolución 130-2023-OS_CD'!G53*Factores!$B$7</f>
        <v>449.10559999999998</v>
      </c>
      <c r="H55" s="1024">
        <f>'Resolución 130-2023-OS_CD'!H53*Factores!$B$7</f>
        <v>97.757899999999992</v>
      </c>
      <c r="I55" s="326"/>
      <c r="J55" s="432"/>
      <c r="K55" s="432"/>
      <c r="L55" s="432"/>
      <c r="M55" s="432"/>
      <c r="N55" s="432"/>
      <c r="O55" s="432"/>
    </row>
    <row r="56" spans="1:26" ht="15">
      <c r="A56" s="436"/>
      <c r="B56" s="1442"/>
      <c r="C56" s="1026"/>
      <c r="D56" s="1025"/>
      <c r="E56" s="1027"/>
      <c r="F56" s="1028" t="s">
        <v>425</v>
      </c>
      <c r="G56" s="1024">
        <f>'Resolución 130-2023-OS_CD'!G54*Factores!$B$7</f>
        <v>223.5849</v>
      </c>
      <c r="H56" s="1024">
        <f>'Resolución 130-2023-OS_CD'!H54*Factores!$B$7</f>
        <v>97.757899999999992</v>
      </c>
      <c r="I56" s="326"/>
      <c r="J56" s="432"/>
      <c r="K56" s="432"/>
      <c r="L56" s="432"/>
      <c r="M56" s="432"/>
      <c r="N56" s="432"/>
      <c r="O56" s="432"/>
    </row>
    <row r="57" spans="1:26" ht="15">
      <c r="A57" s="436"/>
      <c r="B57" s="1442"/>
      <c r="C57" s="1026"/>
      <c r="D57" s="1025"/>
      <c r="E57" s="1027"/>
      <c r="F57" s="1028" t="s">
        <v>426</v>
      </c>
      <c r="G57" s="1024">
        <f>'Resolución 130-2023-OS_CD'!G55*Factores!$B$7</f>
        <v>223.5849</v>
      </c>
      <c r="H57" s="1024">
        <f>'Resolución 130-2023-OS_CD'!H55*Factores!$B$7</f>
        <v>97.757899999999992</v>
      </c>
      <c r="I57" s="326"/>
      <c r="J57" s="432"/>
      <c r="K57" s="432"/>
      <c r="L57" s="432"/>
      <c r="M57" s="432"/>
      <c r="N57" s="432"/>
      <c r="O57" s="432"/>
    </row>
    <row r="58" spans="1:26" ht="15">
      <c r="A58" s="436"/>
      <c r="B58" s="1442"/>
      <c r="C58" s="1029"/>
      <c r="D58" s="1030"/>
      <c r="E58" s="1030"/>
      <c r="F58" s="1023" t="s">
        <v>424</v>
      </c>
      <c r="G58" s="1024">
        <f>'Resolución 130-2023-OS_CD'!G56*Factores!$B$7</f>
        <v>294.24160000000001</v>
      </c>
      <c r="H58" s="1031">
        <f>'Resolución 130-2023-OS_CD'!H56*Factores!$B$7</f>
        <v>0</v>
      </c>
      <c r="I58" s="326"/>
      <c r="J58" s="432"/>
      <c r="K58" s="432"/>
      <c r="L58" s="432"/>
      <c r="M58" s="432"/>
      <c r="N58" s="432"/>
      <c r="O58" s="432"/>
      <c r="W58" s="431">
        <v>190</v>
      </c>
      <c r="X58" s="431">
        <v>107</v>
      </c>
      <c r="Y58" s="431">
        <f>+IF(W58=G59,0,1)</f>
        <v>1</v>
      </c>
      <c r="Z58" s="431">
        <f>+IF(X58=H59,0,1)</f>
        <v>1</v>
      </c>
    </row>
    <row r="59" spans="1:26" ht="15">
      <c r="A59" s="436"/>
      <c r="B59" s="1442"/>
      <c r="C59" s="1026"/>
      <c r="D59" s="1021" t="s">
        <v>13</v>
      </c>
      <c r="E59" s="1022" t="s">
        <v>14</v>
      </c>
      <c r="F59" s="1023" t="s">
        <v>86</v>
      </c>
      <c r="G59" s="1024">
        <f>'Resolución 130-2023-OS_CD'!G57*Factores!$B$7</f>
        <v>209.06639999999999</v>
      </c>
      <c r="H59" s="1024">
        <f>'Resolución 130-2023-OS_CD'!H57*Factores!$B$7</f>
        <v>172.28620000000001</v>
      </c>
      <c r="I59" s="326"/>
      <c r="J59" s="432"/>
      <c r="K59" s="432"/>
      <c r="L59" s="432"/>
      <c r="M59" s="432"/>
      <c r="N59" s="432"/>
      <c r="O59" s="432"/>
      <c r="W59" s="431">
        <v>198</v>
      </c>
      <c r="X59" s="431">
        <v>107</v>
      </c>
      <c r="Y59" s="431">
        <f>+IF(W59=G64,0,1)</f>
        <v>1</v>
      </c>
      <c r="Z59" s="431">
        <f>+IF(X59=H64,0,1)</f>
        <v>1</v>
      </c>
    </row>
    <row r="60" spans="1:26" ht="15">
      <c r="A60" s="436"/>
      <c r="B60" s="1442"/>
      <c r="C60" s="1026"/>
      <c r="D60" s="1025"/>
      <c r="E60" s="1027"/>
      <c r="F60" s="1028" t="s">
        <v>87</v>
      </c>
      <c r="G60" s="1024">
        <f>'Resolución 130-2023-OS_CD'!G58*Factores!$B$7</f>
        <v>211.9701</v>
      </c>
      <c r="H60" s="1024">
        <f>'Resolución 130-2023-OS_CD'!H58*Factores!$B$7</f>
        <v>172.28620000000001</v>
      </c>
      <c r="I60" s="326"/>
      <c r="J60" s="432"/>
      <c r="K60" s="432"/>
      <c r="L60" s="432"/>
      <c r="M60" s="432"/>
      <c r="N60" s="432"/>
      <c r="O60" s="432"/>
    </row>
    <row r="61" spans="1:26" ht="15">
      <c r="A61" s="436"/>
      <c r="B61" s="1442"/>
      <c r="C61" s="1026"/>
      <c r="D61" s="1025"/>
      <c r="E61" s="1027"/>
      <c r="F61" s="1028" t="s">
        <v>423</v>
      </c>
      <c r="G61" s="1024">
        <f>'Resolución 130-2023-OS_CD'!G59*Factores!$B$7</f>
        <v>465.55989999999997</v>
      </c>
      <c r="H61" s="1024">
        <f>'Resolución 130-2023-OS_CD'!H59*Factores!$B$7</f>
        <v>172.28620000000001</v>
      </c>
      <c r="I61" s="326"/>
      <c r="J61" s="432"/>
      <c r="K61" s="432"/>
      <c r="L61" s="432"/>
      <c r="M61" s="432"/>
      <c r="N61" s="432"/>
      <c r="O61" s="432"/>
    </row>
    <row r="62" spans="1:26" ht="15">
      <c r="A62" s="436"/>
      <c r="B62" s="1442"/>
      <c r="C62" s="1026"/>
      <c r="D62" s="1025"/>
      <c r="E62" s="1027"/>
      <c r="F62" s="1028" t="s">
        <v>425</v>
      </c>
      <c r="G62" s="1024">
        <f>'Resolución 130-2023-OS_CD'!G60*Factores!$B$7</f>
        <v>239.07130000000001</v>
      </c>
      <c r="H62" s="1024">
        <f>'Resolución 130-2023-OS_CD'!H60*Factores!$B$7</f>
        <v>172.28620000000001</v>
      </c>
      <c r="I62" s="326"/>
      <c r="J62" s="432"/>
      <c r="K62" s="432"/>
      <c r="L62" s="432"/>
      <c r="M62" s="432"/>
      <c r="N62" s="432"/>
      <c r="O62" s="432"/>
    </row>
    <row r="63" spans="1:26" ht="15">
      <c r="A63" s="436"/>
      <c r="B63" s="1442"/>
      <c r="C63" s="1026"/>
      <c r="D63" s="1025"/>
      <c r="E63" s="1027"/>
      <c r="F63" s="1028" t="s">
        <v>426</v>
      </c>
      <c r="G63" s="1024">
        <f>'Resolución 130-2023-OS_CD'!G61*Factores!$B$7</f>
        <v>239.07130000000001</v>
      </c>
      <c r="H63" s="1024">
        <f>'Resolución 130-2023-OS_CD'!H61*Factores!$B$7</f>
        <v>172.28620000000001</v>
      </c>
      <c r="I63" s="326"/>
      <c r="J63" s="432"/>
      <c r="K63" s="432"/>
      <c r="L63" s="432"/>
      <c r="M63" s="432"/>
      <c r="N63" s="432"/>
      <c r="O63" s="432"/>
    </row>
    <row r="64" spans="1:26" ht="15">
      <c r="A64" s="436"/>
      <c r="B64" s="1443"/>
      <c r="C64" s="1033"/>
      <c r="D64" s="1030"/>
      <c r="E64" s="1034"/>
      <c r="F64" s="1023" t="s">
        <v>424</v>
      </c>
      <c r="G64" s="1024">
        <f>'Resolución 130-2023-OS_CD'!G62*Factores!$B$7</f>
        <v>384.25630000000001</v>
      </c>
      <c r="H64" s="1031">
        <f>'Resolución 130-2023-OS_CD'!H62*Factores!$B$7</f>
        <v>0</v>
      </c>
      <c r="I64" s="326"/>
      <c r="J64" s="432"/>
      <c r="K64" s="432"/>
      <c r="L64" s="432"/>
      <c r="M64" s="432"/>
      <c r="N64" s="432"/>
      <c r="O64" s="432"/>
      <c r="W64" s="431">
        <v>341</v>
      </c>
      <c r="X64" s="431">
        <v>108</v>
      </c>
      <c r="Y64" s="431">
        <f>+IF(W64=G65,0,1)</f>
        <v>1</v>
      </c>
      <c r="Z64" s="431">
        <f>+IF(X64=H65,0,1)</f>
        <v>1</v>
      </c>
    </row>
    <row r="65" spans="1:28" ht="15">
      <c r="A65" s="436"/>
      <c r="B65" s="1442" t="s">
        <v>17</v>
      </c>
      <c r="C65" s="1441" t="s">
        <v>15</v>
      </c>
      <c r="D65" s="1450" t="s">
        <v>16</v>
      </c>
      <c r="E65" s="1447" t="s">
        <v>18</v>
      </c>
      <c r="F65" s="1035" t="s">
        <v>59</v>
      </c>
      <c r="G65" s="1024">
        <f>'Resolución 130-2023-OS_CD'!G63*Factores!$B$7</f>
        <v>366.83409999999998</v>
      </c>
      <c r="H65" s="1024">
        <f>'Resolución 130-2023-OS_CD'!H63*Factores!$B$7</f>
        <v>174.22200000000001</v>
      </c>
      <c r="I65" s="326"/>
      <c r="J65" s="432"/>
      <c r="K65" s="432"/>
      <c r="L65" s="432"/>
      <c r="M65" s="432"/>
      <c r="N65" s="432"/>
      <c r="O65" s="432"/>
      <c r="W65" s="431">
        <v>355</v>
      </c>
      <c r="X65" s="431">
        <v>223</v>
      </c>
      <c r="Y65" s="431">
        <f>+IF(W65=G69,0,1)</f>
        <v>1</v>
      </c>
      <c r="Z65" s="431">
        <f>+IF(X65=H69,0,1)</f>
        <v>1</v>
      </c>
      <c r="AA65" s="467">
        <f>+SUM(Y52:Z65)</f>
        <v>12</v>
      </c>
      <c r="AB65" s="431" t="b">
        <f>+IF(AA65=0, "ok")</f>
        <v>0</v>
      </c>
    </row>
    <row r="66" spans="1:28" ht="15">
      <c r="A66" s="436"/>
      <c r="B66" s="1442"/>
      <c r="C66" s="1442"/>
      <c r="D66" s="1451"/>
      <c r="E66" s="1448"/>
      <c r="F66" s="1036" t="s">
        <v>423</v>
      </c>
      <c r="G66" s="1024">
        <f>'Resolución 130-2023-OS_CD'!G64*Factores!$B$7</f>
        <v>565.25360000000001</v>
      </c>
      <c r="H66" s="1024">
        <f>'Resolución 130-2023-OS_CD'!H64*Factores!$B$7</f>
        <v>174.22200000000001</v>
      </c>
      <c r="I66" s="326"/>
      <c r="J66" s="432"/>
      <c r="K66" s="432"/>
      <c r="L66" s="432"/>
      <c r="M66" s="432"/>
      <c r="N66" s="432"/>
      <c r="O66" s="432"/>
      <c r="AA66" s="467"/>
    </row>
    <row r="67" spans="1:28" ht="15">
      <c r="A67" s="436"/>
      <c r="B67" s="1442"/>
      <c r="C67" s="1442"/>
      <c r="D67" s="1451"/>
      <c r="E67" s="1448"/>
      <c r="F67" s="1036" t="s">
        <v>427</v>
      </c>
      <c r="G67" s="1024">
        <f>'Resolución 130-2023-OS_CD'!G65*Factores!$B$7</f>
        <v>254.55769999999998</v>
      </c>
      <c r="H67" s="1024">
        <f>'Resolución 130-2023-OS_CD'!H65*Factores!$B$7</f>
        <v>174.22200000000001</v>
      </c>
      <c r="I67" s="326"/>
      <c r="J67" s="432"/>
      <c r="K67" s="432"/>
      <c r="L67" s="432"/>
      <c r="M67" s="432"/>
      <c r="N67" s="432"/>
      <c r="O67" s="432"/>
      <c r="AA67" s="467"/>
    </row>
    <row r="68" spans="1:28" ht="15">
      <c r="A68" s="436"/>
      <c r="B68" s="1442"/>
      <c r="C68" s="1442"/>
      <c r="D68" s="1452"/>
      <c r="E68" s="1449"/>
      <c r="F68" s="1036" t="s">
        <v>424</v>
      </c>
      <c r="G68" s="1024">
        <f>'Resolución 130-2023-OS_CD'!G66*Factores!$B$7</f>
        <v>541.05610000000001</v>
      </c>
      <c r="H68" s="1031">
        <f>'Resolución 130-2023-OS_CD'!H66*Factores!$B$7</f>
        <v>0</v>
      </c>
      <c r="I68" s="326"/>
      <c r="J68" s="432"/>
      <c r="K68" s="432"/>
      <c r="L68" s="432"/>
      <c r="M68" s="432"/>
      <c r="N68" s="432"/>
      <c r="O68" s="432"/>
      <c r="AA68" s="467"/>
    </row>
    <row r="69" spans="1:28" ht="15">
      <c r="A69" s="436"/>
      <c r="B69" s="1442"/>
      <c r="C69" s="1442"/>
      <c r="D69" s="1441" t="s">
        <v>20</v>
      </c>
      <c r="E69" s="1447" t="s">
        <v>21</v>
      </c>
      <c r="F69" s="1028" t="s">
        <v>59</v>
      </c>
      <c r="G69" s="1024">
        <f>'Resolución 130-2023-OS_CD'!G67*Factores!$B$7</f>
        <v>377.48099999999999</v>
      </c>
      <c r="H69" s="1024">
        <f>'Resolución 130-2023-OS_CD'!H67*Factores!$B$7</f>
        <v>352.31560000000002</v>
      </c>
      <c r="I69" s="326"/>
      <c r="J69" s="432"/>
      <c r="K69" s="432"/>
      <c r="L69" s="432"/>
      <c r="M69" s="432"/>
      <c r="N69" s="432"/>
      <c r="O69" s="432"/>
    </row>
    <row r="70" spans="1:28" ht="15">
      <c r="A70" s="436"/>
      <c r="B70" s="1442"/>
      <c r="C70" s="1442"/>
      <c r="D70" s="1442"/>
      <c r="E70" s="1448"/>
      <c r="F70" s="1037" t="s">
        <v>427</v>
      </c>
      <c r="G70" s="1024">
        <f>'Resolución 130-2023-OS_CD'!G68*Factores!$B$7</f>
        <v>266.17250000000001</v>
      </c>
      <c r="H70" s="1024">
        <f>'Resolución 130-2023-OS_CD'!H68*Factores!$B$7</f>
        <v>352.31560000000002</v>
      </c>
      <c r="I70" s="326"/>
      <c r="J70" s="432"/>
      <c r="K70" s="432"/>
      <c r="L70" s="432"/>
      <c r="M70" s="432"/>
      <c r="N70" s="432"/>
      <c r="O70" s="432"/>
      <c r="P70" s="778" t="s">
        <v>567</v>
      </c>
      <c r="R70" s="776" t="s">
        <v>567</v>
      </c>
      <c r="S70" s="776" t="s">
        <v>567</v>
      </c>
    </row>
    <row r="71" spans="1:28" ht="15">
      <c r="A71" s="436"/>
      <c r="B71" s="1443"/>
      <c r="C71" s="1443"/>
      <c r="D71" s="1443"/>
      <c r="E71" s="1449"/>
      <c r="F71" s="1037" t="s">
        <v>424</v>
      </c>
      <c r="G71" s="1024">
        <f>'Resolución 130-2023-OS_CD'!G69*Factores!$B$7</f>
        <v>729.79660000000001</v>
      </c>
      <c r="H71" s="1031">
        <f>'Resolución 130-2023-OS_CD'!H69*Factores!$B$7</f>
        <v>0</v>
      </c>
      <c r="I71" s="326"/>
      <c r="J71" s="432"/>
      <c r="K71" s="432"/>
      <c r="L71" s="432"/>
      <c r="M71" s="432"/>
      <c r="N71" s="432"/>
      <c r="O71" s="432"/>
      <c r="P71" s="779">
        <f>+SUM(G53:H71)</f>
        <v>9008.2453000000005</v>
      </c>
      <c r="R71" s="776">
        <v>8742</v>
      </c>
      <c r="S71" s="776">
        <v>8512.9595999999983</v>
      </c>
      <c r="T71" s="431">
        <f t="shared" ref="T71:T94" si="5">+S71-R71</f>
        <v>-229.04040000000168</v>
      </c>
    </row>
    <row r="72" spans="1:28">
      <c r="A72" s="436"/>
      <c r="B72" s="326" t="s">
        <v>248</v>
      </c>
      <c r="C72" s="326"/>
      <c r="D72" s="326"/>
      <c r="E72" s="326"/>
      <c r="F72" s="326"/>
      <c r="G72" s="326"/>
      <c r="H72" s="326"/>
      <c r="I72" s="326"/>
      <c r="J72" s="432"/>
      <c r="K72" s="432"/>
      <c r="L72" s="432"/>
      <c r="M72" s="432"/>
      <c r="N72" s="432"/>
      <c r="O72" s="432"/>
    </row>
    <row r="73" spans="1:28">
      <c r="A73" s="436"/>
      <c r="B73" s="326"/>
      <c r="C73" s="326"/>
      <c r="D73" s="326"/>
      <c r="E73" s="326"/>
      <c r="F73" s="326"/>
      <c r="G73" s="326"/>
      <c r="H73" s="326"/>
      <c r="I73" s="326"/>
      <c r="J73" s="432"/>
      <c r="K73" s="432"/>
      <c r="L73" s="432"/>
      <c r="M73" s="432"/>
      <c r="N73" s="432"/>
      <c r="O73" s="432"/>
    </row>
    <row r="74" spans="1:28" ht="15.75">
      <c r="A74" s="436"/>
      <c r="B74" s="434" t="s">
        <v>249</v>
      </c>
      <c r="C74" s="326"/>
      <c r="D74" s="326"/>
      <c r="E74" s="326"/>
      <c r="F74" s="326"/>
      <c r="G74" s="326"/>
      <c r="H74" s="326"/>
      <c r="I74" s="326"/>
      <c r="J74" s="432"/>
      <c r="K74" s="432"/>
      <c r="L74" s="432"/>
      <c r="M74" s="432"/>
      <c r="N74" s="432"/>
      <c r="O74" s="432"/>
    </row>
    <row r="75" spans="1:28">
      <c r="A75" s="436"/>
      <c r="B75" s="326"/>
      <c r="C75" s="326"/>
      <c r="D75" s="435"/>
      <c r="E75" s="435"/>
      <c r="F75" s="435"/>
      <c r="G75" s="435"/>
      <c r="H75" s="435"/>
      <c r="I75" s="326"/>
      <c r="J75" s="432"/>
      <c r="K75" s="432"/>
      <c r="L75" s="432"/>
      <c r="M75" s="432"/>
      <c r="N75" s="432"/>
      <c r="O75" s="432"/>
    </row>
    <row r="76" spans="1:28" ht="31.5">
      <c r="B76" s="1017" t="s">
        <v>6</v>
      </c>
      <c r="C76" s="1038" t="s">
        <v>3</v>
      </c>
      <c r="D76" s="1017" t="s">
        <v>4</v>
      </c>
      <c r="E76" s="1017" t="s">
        <v>7</v>
      </c>
      <c r="F76" s="1017" t="s">
        <v>48</v>
      </c>
      <c r="G76" s="1017" t="s">
        <v>1</v>
      </c>
      <c r="H76" s="1017" t="s">
        <v>2</v>
      </c>
      <c r="I76" s="326"/>
      <c r="J76" s="432"/>
      <c r="K76" s="432"/>
      <c r="L76" s="432"/>
      <c r="M76" s="432"/>
      <c r="N76" s="432"/>
      <c r="O76" s="432"/>
    </row>
    <row r="77" spans="1:28" ht="15.75">
      <c r="A77" s="433"/>
      <c r="B77" s="1039"/>
      <c r="C77" s="1040"/>
      <c r="D77" s="1039"/>
      <c r="E77" s="1039" t="s">
        <v>85</v>
      </c>
      <c r="F77" s="1039" t="s">
        <v>271</v>
      </c>
      <c r="G77" s="1041" t="s">
        <v>247</v>
      </c>
      <c r="H77" s="1039" t="s">
        <v>252</v>
      </c>
      <c r="I77" s="326"/>
      <c r="J77" s="432"/>
      <c r="K77" s="432"/>
      <c r="L77" s="432"/>
      <c r="M77" s="432"/>
      <c r="N77" s="432"/>
      <c r="O77" s="432"/>
      <c r="W77" s="431">
        <v>1572</v>
      </c>
      <c r="X77" s="431">
        <v>1689</v>
      </c>
      <c r="Y77" s="431">
        <f t="shared" ref="Y77:Z79" si="6">+IF(W77=G78,0,1)</f>
        <v>1</v>
      </c>
      <c r="Z77" s="431">
        <f t="shared" si="6"/>
        <v>1</v>
      </c>
    </row>
    <row r="78" spans="1:28" ht="15">
      <c r="A78" s="436"/>
      <c r="B78" s="1042" t="s">
        <v>17</v>
      </c>
      <c r="C78" s="1043" t="s">
        <v>15</v>
      </c>
      <c r="D78" s="1042" t="s">
        <v>16</v>
      </c>
      <c r="E78" s="1044" t="s">
        <v>18</v>
      </c>
      <c r="F78" s="1045" t="s">
        <v>62</v>
      </c>
      <c r="G78" s="1046">
        <f>'Resolución 130-2023-OS_CD'!G78*Factores!$B$7</f>
        <v>881.75689999999997</v>
      </c>
      <c r="H78" s="1046">
        <f>'Resolución 130-2023-OS_CD'!H78*Factores!$B$7</f>
        <v>960.15679999999998</v>
      </c>
      <c r="I78" s="326"/>
      <c r="J78" s="432"/>
      <c r="K78" s="432"/>
      <c r="L78" s="432"/>
      <c r="M78" s="432"/>
      <c r="N78" s="432"/>
      <c r="O78" s="432"/>
      <c r="W78" s="431">
        <v>508</v>
      </c>
      <c r="X78" s="431">
        <v>625</v>
      </c>
      <c r="Y78" s="431">
        <f t="shared" si="6"/>
        <v>1</v>
      </c>
      <c r="Z78" s="431">
        <f t="shared" si="6"/>
        <v>1</v>
      </c>
    </row>
    <row r="79" spans="1:28" ht="12.75" customHeight="1">
      <c r="A79" s="436"/>
      <c r="B79" s="1047"/>
      <c r="C79" s="1048"/>
      <c r="D79" s="1047"/>
      <c r="E79" s="1049"/>
      <c r="F79" s="1045" t="s">
        <v>59</v>
      </c>
      <c r="G79" s="1046">
        <f>'Resolución 130-2023-OS_CD'!G79*Factores!$B$7</f>
        <v>706.56700000000001</v>
      </c>
      <c r="H79" s="1046">
        <f>'Resolución 130-2023-OS_CD'!H79*Factores!$B$7</f>
        <v>784.96690000000001</v>
      </c>
      <c r="I79" s="326"/>
      <c r="J79" s="432"/>
      <c r="K79" s="432"/>
      <c r="L79" s="432"/>
      <c r="M79" s="432"/>
      <c r="N79" s="432"/>
      <c r="O79" s="432"/>
      <c r="W79" s="431">
        <v>322</v>
      </c>
      <c r="X79" s="431">
        <v>438</v>
      </c>
      <c r="Y79" s="431">
        <f t="shared" si="6"/>
        <v>1</v>
      </c>
      <c r="Z79" s="431">
        <f t="shared" si="6"/>
        <v>1</v>
      </c>
    </row>
    <row r="80" spans="1:28" ht="12.75" customHeight="1">
      <c r="A80" s="436"/>
      <c r="B80" s="1047"/>
      <c r="C80" s="1048"/>
      <c r="D80" s="1047"/>
      <c r="E80" s="1049"/>
      <c r="F80" s="1045" t="s">
        <v>55</v>
      </c>
      <c r="G80" s="1046">
        <f>'Resolución 130-2023-OS_CD'!G80*Factores!$B$7</f>
        <v>580.74</v>
      </c>
      <c r="H80" s="1046">
        <f>'Resolución 130-2023-OS_CD'!H80*Factores!$B$7</f>
        <v>611.71280000000002</v>
      </c>
      <c r="I80" s="326"/>
      <c r="J80" s="432"/>
      <c r="K80" s="432"/>
      <c r="L80" s="432"/>
      <c r="M80" s="432"/>
      <c r="N80" s="432"/>
      <c r="O80" s="432"/>
      <c r="W80" s="431">
        <v>2188</v>
      </c>
      <c r="X80" s="431">
        <v>2305</v>
      </c>
      <c r="Y80" s="431">
        <f>+IF(W80=G83,0,1)</f>
        <v>1</v>
      </c>
      <c r="Z80" s="431">
        <f>+IF(X80=H83,0,1)</f>
        <v>1</v>
      </c>
    </row>
    <row r="81" spans="1:28" ht="12.75" customHeight="1">
      <c r="A81" s="436"/>
      <c r="B81" s="1050"/>
      <c r="C81" s="1048"/>
      <c r="D81" s="1050"/>
      <c r="E81" s="1051"/>
      <c r="F81" s="1052" t="s">
        <v>423</v>
      </c>
      <c r="G81" s="1046">
        <f>'Resolución 130-2023-OS_CD'!G81*Factores!$B$7</f>
        <v>881.75689999999997</v>
      </c>
      <c r="H81" s="1046">
        <f>'Resolución 130-2023-OS_CD'!H81*Factores!$B$7</f>
        <v>960.15679999999998</v>
      </c>
      <c r="I81" s="326"/>
      <c r="J81" s="432"/>
      <c r="K81" s="432"/>
      <c r="L81" s="432"/>
      <c r="M81" s="432"/>
      <c r="N81" s="432"/>
      <c r="O81" s="432"/>
    </row>
    <row r="82" spans="1:28" ht="12.75" customHeight="1">
      <c r="A82" s="436"/>
      <c r="B82" s="1050"/>
      <c r="C82" s="1048"/>
      <c r="D82" s="1050"/>
      <c r="E82" s="1051"/>
      <c r="F82" s="1053" t="s">
        <v>429</v>
      </c>
      <c r="G82" s="1046">
        <f>'Resolución 130-2023-OS_CD'!G82*Factores!$B$7</f>
        <v>603.96960000000001</v>
      </c>
      <c r="H82" s="1046">
        <f>'Resolución 130-2023-OS_CD'!H82*Factores!$B$7</f>
        <v>682.36950000000002</v>
      </c>
      <c r="I82" s="326"/>
      <c r="J82" s="432"/>
      <c r="K82" s="432"/>
      <c r="L82" s="432"/>
      <c r="M82" s="432"/>
      <c r="N82" s="432"/>
      <c r="O82" s="432"/>
    </row>
    <row r="83" spans="1:28" ht="15">
      <c r="A83" s="436"/>
      <c r="B83" s="1047"/>
      <c r="C83" s="1048"/>
      <c r="D83" s="1047"/>
      <c r="E83" s="1049"/>
      <c r="F83" s="1045" t="s">
        <v>239</v>
      </c>
      <c r="G83" s="1046">
        <f>'Resolución 130-2023-OS_CD'!G83*Factores!$B$7</f>
        <v>3644.1435000000001</v>
      </c>
      <c r="H83" s="1046">
        <f>'Resolución 130-2023-OS_CD'!H83*Factores!$B$7</f>
        <v>3675.1163000000001</v>
      </c>
      <c r="I83" s="326"/>
      <c r="J83" s="432"/>
      <c r="K83" s="432"/>
      <c r="L83" s="432"/>
      <c r="M83" s="432"/>
      <c r="N83" s="432"/>
      <c r="O83" s="432"/>
      <c r="W83" s="431">
        <v>1601</v>
      </c>
      <c r="X83" s="431">
        <v>1717</v>
      </c>
      <c r="Y83" s="431">
        <f t="shared" ref="Y83:Z85" si="7">+IF(W83=G84,0,1)</f>
        <v>1</v>
      </c>
      <c r="Z83" s="431">
        <f t="shared" si="7"/>
        <v>1</v>
      </c>
    </row>
    <row r="84" spans="1:28" ht="15">
      <c r="A84" s="436"/>
      <c r="B84" s="1047"/>
      <c r="C84" s="1048"/>
      <c r="D84" s="1054" t="s">
        <v>20</v>
      </c>
      <c r="E84" s="1055" t="s">
        <v>21</v>
      </c>
      <c r="F84" s="1045" t="s">
        <v>62</v>
      </c>
      <c r="G84" s="1046">
        <f>'Resolución 130-2023-OS_CD'!G84*Factores!$B$7</f>
        <v>884.66059999999993</v>
      </c>
      <c r="H84" s="1046">
        <f>'Resolución 130-2023-OS_CD'!H84*Factores!$B$7</f>
        <v>963.06049999999993</v>
      </c>
      <c r="I84" s="326"/>
      <c r="J84" s="432"/>
      <c r="K84" s="432"/>
      <c r="L84" s="432"/>
      <c r="M84" s="432"/>
      <c r="N84" s="432"/>
      <c r="O84" s="432"/>
      <c r="W84" s="431">
        <v>536</v>
      </c>
      <c r="X84" s="431">
        <v>653</v>
      </c>
      <c r="Y84" s="431">
        <f t="shared" si="7"/>
        <v>1</v>
      </c>
      <c r="Z84" s="431">
        <f t="shared" si="7"/>
        <v>1</v>
      </c>
    </row>
    <row r="85" spans="1:28" ht="15">
      <c r="A85" s="436"/>
      <c r="B85" s="1047"/>
      <c r="C85" s="1048"/>
      <c r="D85" s="1047"/>
      <c r="E85" s="1049"/>
      <c r="F85" s="1045" t="s">
        <v>59</v>
      </c>
      <c r="G85" s="1046">
        <f>'Resolución 130-2023-OS_CD'!G85*Factores!$B$7</f>
        <v>710.43859999999995</v>
      </c>
      <c r="H85" s="1046">
        <f>'Resolución 130-2023-OS_CD'!H85*Factores!$B$7</f>
        <v>788.83849999999995</v>
      </c>
      <c r="I85" s="326"/>
      <c r="J85" s="432"/>
      <c r="K85" s="432"/>
      <c r="L85" s="432"/>
      <c r="M85" s="432"/>
      <c r="N85" s="432"/>
      <c r="O85" s="432"/>
      <c r="W85" s="431">
        <v>350</v>
      </c>
      <c r="X85" s="431">
        <v>466</v>
      </c>
      <c r="Y85" s="431">
        <f t="shared" si="7"/>
        <v>1</v>
      </c>
      <c r="Z85" s="431">
        <f t="shared" si="7"/>
        <v>1</v>
      </c>
    </row>
    <row r="86" spans="1:28" ht="15">
      <c r="A86" s="436"/>
      <c r="B86" s="1047"/>
      <c r="C86" s="1048"/>
      <c r="D86" s="1047"/>
      <c r="E86" s="1049"/>
      <c r="F86" s="1045" t="s">
        <v>55</v>
      </c>
      <c r="G86" s="1046">
        <f>'Resolución 130-2023-OS_CD'!G86*Factores!$B$7</f>
        <v>583.64369999999997</v>
      </c>
      <c r="H86" s="1046">
        <f>'Resolución 130-2023-OS_CD'!H86*Factores!$B$7</f>
        <v>614.61649999999997</v>
      </c>
      <c r="I86" s="326"/>
      <c r="J86" s="432"/>
      <c r="K86" s="432"/>
      <c r="L86" s="432"/>
      <c r="M86" s="432"/>
      <c r="N86" s="432"/>
      <c r="O86" s="432"/>
      <c r="W86" s="431">
        <v>2216</v>
      </c>
      <c r="X86" s="431">
        <v>2333</v>
      </c>
      <c r="Y86" s="431">
        <f>+IF(W86=G88,0,1)</f>
        <v>1</v>
      </c>
      <c r="Z86" s="431">
        <f>+IF(X86=H88,0,1)</f>
        <v>1</v>
      </c>
    </row>
    <row r="87" spans="1:28" ht="15">
      <c r="A87" s="436"/>
      <c r="B87" s="1050"/>
      <c r="C87" s="1048"/>
      <c r="D87" s="1050"/>
      <c r="E87" s="1051"/>
      <c r="F87" s="1053" t="s">
        <v>423</v>
      </c>
      <c r="G87" s="1056">
        <f>'Resolución 130-2023-OS_CD'!G87*Factores!$B$7</f>
        <v>0</v>
      </c>
      <c r="H87" s="1056">
        <f>'Resolución 130-2023-OS_CD'!H87*Factores!$B$7</f>
        <v>0</v>
      </c>
      <c r="I87" s="326"/>
      <c r="J87" s="432"/>
      <c r="K87" s="432"/>
      <c r="L87" s="432"/>
      <c r="M87" s="432"/>
      <c r="N87" s="432"/>
      <c r="O87" s="432"/>
    </row>
    <row r="88" spans="1:28" ht="15">
      <c r="A88" s="436"/>
      <c r="B88" s="1050"/>
      <c r="C88" s="1048"/>
      <c r="D88" s="1050"/>
      <c r="E88" s="1051"/>
      <c r="F88" s="1053" t="s">
        <v>429</v>
      </c>
      <c r="G88" s="1046">
        <f>'Resolución 130-2023-OS_CD'!G88*Factores!$B$7</f>
        <v>606.87329999999997</v>
      </c>
      <c r="H88" s="1046">
        <f>'Resolución 130-2023-OS_CD'!H88*Factores!$B$7</f>
        <v>685.27319999999997</v>
      </c>
      <c r="I88" s="326"/>
      <c r="J88" s="432"/>
      <c r="K88" s="432"/>
      <c r="L88" s="432"/>
      <c r="M88" s="432"/>
      <c r="N88" s="432"/>
      <c r="O88" s="432"/>
      <c r="W88" s="431">
        <v>2539</v>
      </c>
      <c r="X88" s="431">
        <v>2738</v>
      </c>
      <c r="Y88" s="431">
        <f t="shared" ref="Y88:Z92" si="8">+IF(W88=G89,0,1)</f>
        <v>1</v>
      </c>
      <c r="Z88" s="431">
        <f t="shared" si="8"/>
        <v>1</v>
      </c>
    </row>
    <row r="89" spans="1:28" ht="15">
      <c r="A89" s="436"/>
      <c r="B89" s="1047"/>
      <c r="C89" s="1048"/>
      <c r="D89" s="1047"/>
      <c r="E89" s="1049"/>
      <c r="F89" s="1045" t="s">
        <v>239</v>
      </c>
      <c r="G89" s="1046">
        <f>'Resolución 130-2023-OS_CD'!G89*Factores!$B$7</f>
        <v>3648.0151000000001</v>
      </c>
      <c r="H89" s="1046">
        <f>'Resolución 130-2023-OS_CD'!H89*Factores!$B$7</f>
        <v>3678.9879000000001</v>
      </c>
      <c r="I89" s="326"/>
      <c r="J89" s="432"/>
      <c r="K89" s="432"/>
      <c r="L89" s="432"/>
      <c r="M89" s="432"/>
      <c r="N89" s="432"/>
      <c r="O89" s="432"/>
      <c r="W89" s="431">
        <v>3061</v>
      </c>
      <c r="X89" s="431">
        <v>2972</v>
      </c>
      <c r="Y89" s="431">
        <f t="shared" si="8"/>
        <v>1</v>
      </c>
      <c r="Z89" s="431">
        <f t="shared" si="8"/>
        <v>1</v>
      </c>
    </row>
    <row r="90" spans="1:28" ht="15">
      <c r="A90" s="436"/>
      <c r="B90" s="1047"/>
      <c r="C90" s="1043" t="s">
        <v>22</v>
      </c>
      <c r="D90" s="1042" t="s">
        <v>23</v>
      </c>
      <c r="E90" s="1044" t="s">
        <v>24</v>
      </c>
      <c r="F90" s="1057" t="s">
        <v>240</v>
      </c>
      <c r="G90" s="1046">
        <f>'Resolución 130-2023-OS_CD'!G90*Factores!$B$8</f>
        <v>3629.5239999999999</v>
      </c>
      <c r="H90" s="1046">
        <f>'Resolución 130-2023-OS_CD'!H90*Factores!$B$8</f>
        <v>4015.2094999999999</v>
      </c>
      <c r="I90" s="326"/>
      <c r="J90" s="432"/>
      <c r="K90" s="432"/>
      <c r="L90" s="432"/>
      <c r="M90" s="432"/>
      <c r="N90" s="432"/>
      <c r="O90" s="432"/>
      <c r="X90" s="431">
        <v>3836</v>
      </c>
      <c r="Y90" s="431">
        <f t="shared" si="8"/>
        <v>1</v>
      </c>
      <c r="Z90" s="431">
        <f t="shared" si="8"/>
        <v>1</v>
      </c>
    </row>
    <row r="91" spans="1:28" ht="15">
      <c r="A91" s="436"/>
      <c r="B91" s="1047"/>
      <c r="C91" s="1043" t="s">
        <v>25</v>
      </c>
      <c r="D91" s="1042" t="s">
        <v>26</v>
      </c>
      <c r="E91" s="1044" t="s">
        <v>27</v>
      </c>
      <c r="F91" s="1045" t="s">
        <v>239</v>
      </c>
      <c r="G91" s="1046">
        <f>'Resolución 130-2023-OS_CD'!G91*Factores!$B$8</f>
        <v>3862.6840000000002</v>
      </c>
      <c r="H91" s="1046">
        <f>'Resolución 130-2023-OS_CD'!H91*Factores!$B$8</f>
        <v>4429.0685000000003</v>
      </c>
      <c r="I91" s="326"/>
      <c r="J91" s="432"/>
      <c r="K91" s="432"/>
      <c r="L91" s="432"/>
      <c r="M91" s="432"/>
      <c r="N91" s="432"/>
      <c r="O91" s="432"/>
      <c r="X91" s="431">
        <v>5294</v>
      </c>
      <c r="Y91" s="431">
        <f t="shared" si="8"/>
        <v>0</v>
      </c>
      <c r="Z91" s="431">
        <f t="shared" si="8"/>
        <v>1</v>
      </c>
    </row>
    <row r="92" spans="1:28" ht="15">
      <c r="A92" s="436"/>
      <c r="B92" s="1047"/>
      <c r="C92" s="1048"/>
      <c r="D92" s="1054" t="s">
        <v>28</v>
      </c>
      <c r="E92" s="1055" t="s">
        <v>29</v>
      </c>
      <c r="F92" s="1045" t="s">
        <v>239</v>
      </c>
      <c r="G92" s="1056">
        <f>'Resolución 130-2023-OS_CD'!G92*Factores!$B$8</f>
        <v>0</v>
      </c>
      <c r="H92" s="1046">
        <f>'Resolución 130-2023-OS_CD'!H92*Factores!$B$8</f>
        <v>5738.6504999999997</v>
      </c>
      <c r="I92" s="326"/>
      <c r="J92" s="432"/>
      <c r="K92" s="432"/>
      <c r="L92" s="432"/>
      <c r="M92" s="432"/>
      <c r="N92" s="432"/>
      <c r="O92" s="432"/>
      <c r="X92" s="431">
        <v>5837</v>
      </c>
      <c r="Y92" s="431">
        <f t="shared" si="8"/>
        <v>0</v>
      </c>
      <c r="Z92" s="431">
        <f t="shared" si="8"/>
        <v>1</v>
      </c>
      <c r="AA92" s="469">
        <f>+SUM(Y77:Z92)</f>
        <v>24</v>
      </c>
      <c r="AB92" s="431" t="b">
        <f>+IF(AA92=0, "ok")</f>
        <v>0</v>
      </c>
    </row>
    <row r="93" spans="1:28" ht="15">
      <c r="A93" s="436"/>
      <c r="B93" s="1047"/>
      <c r="C93" s="1048"/>
      <c r="D93" s="1054" t="s">
        <v>30</v>
      </c>
      <c r="E93" s="1055" t="s">
        <v>31</v>
      </c>
      <c r="F93" s="1045" t="s">
        <v>239</v>
      </c>
      <c r="G93" s="1056">
        <f>'Resolución 130-2023-OS_CD'!G93*Factores!$B$8</f>
        <v>0</v>
      </c>
      <c r="H93" s="1046">
        <f>'Resolución 130-2023-OS_CD'!H93*Factores!$B$8</f>
        <v>7668.0495000000001</v>
      </c>
      <c r="I93" s="326"/>
      <c r="J93" s="432"/>
      <c r="K93" s="432"/>
      <c r="L93" s="432"/>
      <c r="M93" s="432"/>
      <c r="N93" s="432"/>
      <c r="O93" s="432"/>
      <c r="P93" s="778" t="s">
        <v>567</v>
      </c>
      <c r="R93" s="776" t="s">
        <v>567</v>
      </c>
      <c r="S93" s="776" t="s">
        <v>567</v>
      </c>
    </row>
    <row r="94" spans="1:28" ht="15">
      <c r="A94" s="436"/>
      <c r="B94" s="1058"/>
      <c r="C94" s="1059"/>
      <c r="D94" s="1060" t="s">
        <v>32</v>
      </c>
      <c r="E94" s="1061" t="s">
        <v>33</v>
      </c>
      <c r="F94" s="1045" t="s">
        <v>239</v>
      </c>
      <c r="G94" s="1056">
        <f>'Resolución 130-2023-OS_CD'!G94*Factores!$B$8</f>
        <v>0</v>
      </c>
      <c r="H94" s="1046">
        <f>'Resolución 130-2023-OS_CD'!H94*Factores!$B$8</f>
        <v>8337.4130000000005</v>
      </c>
      <c r="I94" s="326"/>
      <c r="J94" s="432"/>
      <c r="K94" s="432"/>
      <c r="L94" s="432"/>
      <c r="M94" s="432"/>
      <c r="N94" s="432"/>
      <c r="O94" s="432"/>
      <c r="P94" s="779">
        <f>+SUM(G78:H94)</f>
        <v>65818.419900000008</v>
      </c>
      <c r="R94" s="776">
        <v>67451</v>
      </c>
      <c r="S94" s="776">
        <v>65260.255799999999</v>
      </c>
      <c r="T94" s="431">
        <f t="shared" si="5"/>
        <v>-2190.744200000001</v>
      </c>
    </row>
    <row r="95" spans="1:28">
      <c r="A95" s="436"/>
      <c r="C95" s="326"/>
      <c r="D95" s="326"/>
      <c r="E95" s="326"/>
      <c r="F95" s="326"/>
      <c r="G95" s="326"/>
      <c r="H95" s="326"/>
      <c r="I95" s="326"/>
      <c r="J95" s="432"/>
      <c r="K95" s="432"/>
      <c r="L95" s="432"/>
      <c r="M95" s="432"/>
      <c r="N95" s="432"/>
      <c r="O95" s="432"/>
    </row>
    <row r="96" spans="1:28">
      <c r="A96" s="436"/>
      <c r="B96" s="326" t="s">
        <v>250</v>
      </c>
      <c r="C96" s="326"/>
      <c r="D96" s="326"/>
      <c r="E96" s="326"/>
      <c r="F96" s="326"/>
      <c r="G96" s="326"/>
      <c r="H96" s="326"/>
      <c r="I96" s="326"/>
      <c r="J96" s="432"/>
      <c r="K96" s="432"/>
      <c r="L96" s="432"/>
      <c r="M96" s="432"/>
      <c r="N96" s="432"/>
      <c r="O96" s="432"/>
    </row>
    <row r="97" spans="1:28">
      <c r="A97" s="436"/>
      <c r="B97" s="326" t="s">
        <v>251</v>
      </c>
      <c r="C97" s="326"/>
      <c r="D97" s="326"/>
      <c r="E97" s="326"/>
      <c r="F97" s="326"/>
      <c r="G97" s="326"/>
      <c r="H97" s="326"/>
      <c r="I97" s="326"/>
      <c r="J97" s="432"/>
      <c r="K97" s="432"/>
      <c r="L97" s="432"/>
      <c r="M97" s="432"/>
      <c r="N97" s="432"/>
      <c r="O97" s="432"/>
    </row>
    <row r="98" spans="1:28">
      <c r="A98" s="436"/>
      <c r="B98" s="326"/>
      <c r="C98" s="326"/>
      <c r="D98" s="326"/>
      <c r="E98" s="326"/>
      <c r="F98" s="326"/>
      <c r="G98" s="326"/>
      <c r="H98" s="326"/>
      <c r="I98" s="326"/>
      <c r="J98" s="432"/>
      <c r="K98" s="432"/>
      <c r="L98" s="432"/>
      <c r="M98" s="432"/>
      <c r="N98" s="432"/>
      <c r="O98" s="432"/>
    </row>
    <row r="99" spans="1:28" ht="15.75">
      <c r="A99" s="436"/>
      <c r="B99" s="434" t="s">
        <v>253</v>
      </c>
      <c r="C99" s="326"/>
      <c r="D99" s="435"/>
      <c r="E99" s="435"/>
      <c r="F99" s="435"/>
      <c r="G99" s="435"/>
      <c r="H99" s="435"/>
      <c r="I99" s="326"/>
      <c r="J99" s="432"/>
      <c r="K99" s="432"/>
      <c r="L99" s="432"/>
      <c r="M99" s="432"/>
      <c r="N99" s="432"/>
      <c r="O99" s="432"/>
    </row>
    <row r="100" spans="1:28">
      <c r="A100" s="436"/>
      <c r="B100" s="326"/>
      <c r="C100" s="326"/>
      <c r="D100" s="326"/>
      <c r="E100" s="326"/>
      <c r="F100" s="326"/>
      <c r="G100" s="326"/>
      <c r="H100" s="326"/>
      <c r="I100" s="326"/>
      <c r="J100" s="432"/>
      <c r="K100" s="432"/>
      <c r="L100" s="432"/>
      <c r="M100" s="432"/>
      <c r="N100" s="432"/>
      <c r="O100" s="432"/>
      <c r="W100" s="431">
        <v>334</v>
      </c>
      <c r="X100" s="431">
        <v>93</v>
      </c>
      <c r="Y100" s="431">
        <f>+IF(W100=G103,0,1)</f>
        <v>1</v>
      </c>
      <c r="Z100" s="431">
        <f>+IF(X100=H103,0,1)</f>
        <v>1</v>
      </c>
    </row>
    <row r="101" spans="1:28" ht="31.5">
      <c r="A101" s="436"/>
      <c r="B101" s="1017" t="s">
        <v>6</v>
      </c>
      <c r="C101" s="1017" t="s">
        <v>3</v>
      </c>
      <c r="D101" s="1017" t="s">
        <v>4</v>
      </c>
      <c r="E101" s="1017" t="s">
        <v>7</v>
      </c>
      <c r="F101" s="1017" t="s">
        <v>48</v>
      </c>
      <c r="G101" s="1017" t="s">
        <v>88</v>
      </c>
      <c r="H101" s="1017" t="s">
        <v>272</v>
      </c>
      <c r="I101" s="326"/>
      <c r="J101" s="432"/>
      <c r="K101" s="432"/>
      <c r="L101" s="432"/>
      <c r="M101" s="432"/>
      <c r="N101" s="432"/>
      <c r="O101" s="432"/>
      <c r="W101" s="431">
        <v>363</v>
      </c>
      <c r="X101" s="431">
        <v>166</v>
      </c>
      <c r="Y101" s="431">
        <f>+IF(W101=G108,0,1)</f>
        <v>1</v>
      </c>
      <c r="Z101" s="431">
        <f>+IF(X101=H108,0,1)</f>
        <v>1</v>
      </c>
      <c r="AA101" s="467">
        <f>+SUM(Y100:Z101)</f>
        <v>4</v>
      </c>
      <c r="AB101" s="431" t="b">
        <f>+IF(AA101=0, "ok")</f>
        <v>0</v>
      </c>
    </row>
    <row r="102" spans="1:28" ht="15.75">
      <c r="A102" s="436"/>
      <c r="B102" s="1018"/>
      <c r="C102" s="1018"/>
      <c r="D102" s="1018"/>
      <c r="E102" s="1018" t="s">
        <v>85</v>
      </c>
      <c r="F102" s="1018" t="s">
        <v>271</v>
      </c>
      <c r="G102" s="1018"/>
      <c r="H102" s="1019" t="s">
        <v>247</v>
      </c>
      <c r="I102" s="326"/>
      <c r="J102" s="432"/>
      <c r="K102" s="432"/>
      <c r="L102" s="432"/>
      <c r="M102" s="432"/>
      <c r="N102" s="432"/>
      <c r="O102" s="432"/>
    </row>
    <row r="103" spans="1:28" ht="15">
      <c r="A103" s="436"/>
      <c r="B103" s="1441" t="s">
        <v>17</v>
      </c>
      <c r="C103" s="1444" t="s">
        <v>15</v>
      </c>
      <c r="D103" s="1444" t="s">
        <v>16</v>
      </c>
      <c r="E103" s="1438" t="s">
        <v>18</v>
      </c>
      <c r="F103" s="1062" t="s">
        <v>59</v>
      </c>
      <c r="G103" s="1063">
        <f>'Resolución 130-2023-OS_CD'!G103*Factores!$B$7</f>
        <v>373.60939999999999</v>
      </c>
      <c r="H103" s="1024">
        <f>'Resolución 130-2023-OS_CD'!H103*Factores!$B$7</f>
        <v>131.6344</v>
      </c>
      <c r="I103" s="326"/>
      <c r="J103" s="432"/>
      <c r="K103" s="432"/>
      <c r="L103" s="432"/>
      <c r="M103" s="432"/>
      <c r="N103" s="432"/>
      <c r="O103" s="432"/>
    </row>
    <row r="104" spans="1:28" ht="15">
      <c r="A104" s="436"/>
      <c r="B104" s="1442"/>
      <c r="C104" s="1445"/>
      <c r="D104" s="1445"/>
      <c r="E104" s="1439"/>
      <c r="F104" s="1062" t="s">
        <v>423</v>
      </c>
      <c r="G104" s="1063">
        <f>'Resolución 130-2023-OS_CD'!G104*Factores!$B$7</f>
        <v>547.83140000000003</v>
      </c>
      <c r="H104" s="1024">
        <f>'Resolución 130-2023-OS_CD'!H104*Factores!$B$7</f>
        <v>131.6344</v>
      </c>
      <c r="I104" s="326"/>
      <c r="J104" s="432"/>
      <c r="K104" s="432"/>
      <c r="L104" s="432"/>
      <c r="M104" s="432"/>
      <c r="N104" s="432"/>
      <c r="O104" s="432"/>
    </row>
    <row r="105" spans="1:28" ht="15">
      <c r="A105" s="436"/>
      <c r="B105" s="1442"/>
      <c r="C105" s="1445"/>
      <c r="D105" s="1445"/>
      <c r="E105" s="1439"/>
      <c r="F105" s="1062" t="s">
        <v>430</v>
      </c>
      <c r="G105" s="1063">
        <f>'Resolución 130-2023-OS_CD'!G105*Factores!$B$7</f>
        <v>270.04410000000001</v>
      </c>
      <c r="H105" s="1024">
        <f>'Resolución 130-2023-OS_CD'!H105*Factores!$B$7</f>
        <v>131.6344</v>
      </c>
      <c r="I105" s="326"/>
      <c r="J105" s="432"/>
      <c r="K105" s="432"/>
      <c r="L105" s="432"/>
      <c r="M105" s="432"/>
      <c r="N105" s="432"/>
      <c r="O105" s="432"/>
    </row>
    <row r="106" spans="1:28" ht="15">
      <c r="A106" s="436"/>
      <c r="B106" s="1442"/>
      <c r="C106" s="1445"/>
      <c r="D106" s="1446"/>
      <c r="E106" s="1440"/>
      <c r="F106" s="1062" t="s">
        <v>424</v>
      </c>
      <c r="G106" s="1063">
        <f>'Resolución 130-2023-OS_CD'!G106*Factores!$B$7</f>
        <v>505.24379999999996</v>
      </c>
      <c r="H106" s="1031">
        <f>'Resolución 130-2023-OS_CD'!H106*Factores!$B$7</f>
        <v>0</v>
      </c>
      <c r="I106" s="326"/>
      <c r="J106" s="432"/>
      <c r="K106" s="432"/>
      <c r="L106" s="432"/>
      <c r="M106" s="432"/>
      <c r="N106" s="432"/>
      <c r="O106" s="432"/>
    </row>
    <row r="107" spans="1:28" ht="15">
      <c r="A107" s="436"/>
      <c r="B107" s="1442"/>
      <c r="C107" s="1445"/>
      <c r="D107" s="1444" t="s">
        <v>20</v>
      </c>
      <c r="E107" s="1438" t="s">
        <v>21</v>
      </c>
      <c r="F107" s="1062" t="s">
        <v>59</v>
      </c>
      <c r="G107" s="1063">
        <f>'Resolución 130-2023-OS_CD'!G107*Factores!$B$7</f>
        <v>376.51310000000001</v>
      </c>
      <c r="H107" s="1024">
        <f>'Resolución 130-2023-OS_CD'!H107*Factores!$B$7</f>
        <v>297.14530000000002</v>
      </c>
      <c r="I107" s="326"/>
      <c r="J107" s="432"/>
      <c r="K107" s="432"/>
      <c r="L107" s="432"/>
      <c r="M107" s="432"/>
      <c r="N107" s="432"/>
      <c r="O107" s="432"/>
    </row>
    <row r="108" spans="1:28" ht="15">
      <c r="A108" s="436"/>
      <c r="B108" s="1442"/>
      <c r="C108" s="1445"/>
      <c r="D108" s="1445"/>
      <c r="E108" s="1439"/>
      <c r="F108" s="1062" t="s">
        <v>427</v>
      </c>
      <c r="G108" s="1063">
        <f>'Resolución 130-2023-OS_CD'!G108*Factores!$B$7</f>
        <v>273.91570000000002</v>
      </c>
      <c r="H108" s="1024">
        <f>'Resolución 130-2023-OS_CD'!H108*Factores!$B$7</f>
        <v>297.14530000000002</v>
      </c>
      <c r="I108" s="326"/>
      <c r="J108" s="432"/>
      <c r="K108" s="432"/>
      <c r="L108" s="432"/>
      <c r="M108" s="432"/>
      <c r="N108" s="432"/>
      <c r="O108" s="432"/>
      <c r="P108" s="778" t="s">
        <v>567</v>
      </c>
      <c r="R108" s="776" t="s">
        <v>567</v>
      </c>
      <c r="S108" s="776" t="s">
        <v>567</v>
      </c>
    </row>
    <row r="109" spans="1:28" ht="12.75" customHeight="1">
      <c r="A109" s="436"/>
      <c r="B109" s="1443"/>
      <c r="C109" s="1446"/>
      <c r="D109" s="1446"/>
      <c r="E109" s="1440"/>
      <c r="F109" s="1062" t="s">
        <v>424</v>
      </c>
      <c r="G109" s="1063">
        <f>'Resolución 130-2023-OS_CD'!G109*Factores!$B$7</f>
        <v>673.65840000000003</v>
      </c>
      <c r="H109" s="1031">
        <f>'Resolución 130-2023-OS_CD'!H109*Factores!$B$7</f>
        <v>0</v>
      </c>
      <c r="I109" s="326"/>
      <c r="J109" s="432"/>
      <c r="K109" s="432"/>
      <c r="L109" s="432"/>
      <c r="M109" s="432"/>
      <c r="N109" s="432"/>
      <c r="O109" s="432"/>
      <c r="P109" s="779">
        <f>+SUM(G102:H109)</f>
        <v>4010.0097000000005</v>
      </c>
      <c r="R109" s="776">
        <v>3926</v>
      </c>
      <c r="S109" s="776">
        <v>3823.1388000000002</v>
      </c>
      <c r="T109" s="431">
        <f t="shared" ref="T109:T143" si="9">+S109-R109</f>
        <v>-102.86119999999983</v>
      </c>
    </row>
    <row r="110" spans="1:28" ht="12.75" customHeight="1">
      <c r="A110" s="436"/>
      <c r="B110" s="326"/>
      <c r="C110" s="326"/>
      <c r="D110" s="326"/>
      <c r="E110" s="326"/>
      <c r="F110" s="326"/>
      <c r="G110" s="644"/>
      <c r="H110" s="644"/>
      <c r="I110" s="326"/>
      <c r="J110" s="432"/>
      <c r="K110" s="432"/>
      <c r="L110" s="432"/>
      <c r="M110" s="432"/>
      <c r="N110" s="432"/>
      <c r="O110" s="432"/>
    </row>
    <row r="111" spans="1:28">
      <c r="A111" s="436"/>
      <c r="B111" s="326" t="s">
        <v>248</v>
      </c>
      <c r="C111" s="432"/>
      <c r="D111" s="432"/>
      <c r="E111" s="432"/>
      <c r="F111" s="432"/>
      <c r="G111" s="432"/>
      <c r="H111" s="432"/>
      <c r="I111" s="326"/>
      <c r="J111" s="432"/>
      <c r="K111" s="432"/>
      <c r="L111" s="432"/>
      <c r="M111" s="432"/>
      <c r="N111" s="432"/>
      <c r="O111" s="432"/>
    </row>
    <row r="112" spans="1:28" ht="15.75">
      <c r="A112" s="436"/>
      <c r="B112" s="434" t="s">
        <v>254</v>
      </c>
      <c r="C112" s="470"/>
      <c r="D112" s="470"/>
      <c r="E112" s="470"/>
      <c r="F112" s="470"/>
      <c r="G112" s="470"/>
      <c r="H112" s="470"/>
      <c r="I112" s="326"/>
      <c r="J112" s="432"/>
      <c r="K112" s="432"/>
      <c r="L112" s="432"/>
      <c r="M112" s="432"/>
      <c r="N112" s="432"/>
      <c r="O112" s="432"/>
    </row>
    <row r="113" spans="1:28">
      <c r="A113" s="436"/>
      <c r="B113" s="470"/>
      <c r="C113" s="470"/>
      <c r="D113" s="435"/>
      <c r="E113" s="435"/>
      <c r="F113" s="435"/>
      <c r="G113" s="435"/>
      <c r="H113" s="435"/>
      <c r="I113" s="432"/>
      <c r="J113" s="432"/>
      <c r="K113" s="432"/>
      <c r="L113" s="432"/>
      <c r="M113" s="432"/>
      <c r="N113" s="432"/>
      <c r="O113" s="432"/>
    </row>
    <row r="114" spans="1:28" ht="31.5">
      <c r="B114" s="1017" t="s">
        <v>6</v>
      </c>
      <c r="C114" s="1017" t="s">
        <v>3</v>
      </c>
      <c r="D114" s="1065" t="s">
        <v>4</v>
      </c>
      <c r="E114" s="1017" t="s">
        <v>7</v>
      </c>
      <c r="F114" s="1017" t="s">
        <v>48</v>
      </c>
      <c r="G114" s="1065" t="s">
        <v>1</v>
      </c>
      <c r="H114" s="1017" t="s">
        <v>2</v>
      </c>
      <c r="I114" s="432"/>
      <c r="J114" s="432"/>
      <c r="K114" s="432"/>
      <c r="L114" s="432"/>
      <c r="M114" s="432"/>
      <c r="N114" s="432"/>
      <c r="O114" s="432"/>
    </row>
    <row r="115" spans="1:28" ht="15.75">
      <c r="B115" s="1018"/>
      <c r="C115" s="1018"/>
      <c r="D115" s="1066"/>
      <c r="E115" s="1018" t="s">
        <v>85</v>
      </c>
      <c r="F115" s="1018" t="s">
        <v>271</v>
      </c>
      <c r="G115" s="1067" t="s">
        <v>241</v>
      </c>
      <c r="H115" s="1041" t="s">
        <v>242</v>
      </c>
      <c r="I115" s="432"/>
      <c r="J115" s="432"/>
      <c r="K115" s="432"/>
      <c r="L115" s="432"/>
      <c r="M115" s="432"/>
      <c r="N115" s="432"/>
      <c r="O115" s="432"/>
      <c r="W115" s="431">
        <v>565</v>
      </c>
      <c r="X115" s="431">
        <v>670</v>
      </c>
      <c r="Y115" s="431">
        <f t="shared" ref="Y115:Z120" si="10">+IF(W115=G116,0,1)</f>
        <v>1</v>
      </c>
      <c r="Z115" s="431">
        <f t="shared" si="10"/>
        <v>1</v>
      </c>
    </row>
    <row r="116" spans="1:28" ht="15">
      <c r="B116" s="1021" t="s">
        <v>11</v>
      </c>
      <c r="C116" s="1068" t="s">
        <v>9</v>
      </c>
      <c r="D116" s="1069" t="s">
        <v>10</v>
      </c>
      <c r="E116" s="1022" t="s">
        <v>12</v>
      </c>
      <c r="F116" s="1070" t="s">
        <v>148</v>
      </c>
      <c r="G116" s="1046">
        <f>+'Resolución 130-2023-OS_CD'!G117*Factores!$B$7</f>
        <v>807.22860000000003</v>
      </c>
      <c r="H116" s="1046">
        <f>+'Resolución 130-2023-OS_CD'!H117*Factores!$B$7</f>
        <v>943.70249999999999</v>
      </c>
      <c r="I116" s="432"/>
      <c r="J116" s="432"/>
      <c r="K116" s="432"/>
      <c r="L116" s="432"/>
      <c r="M116" s="432"/>
      <c r="N116" s="432"/>
      <c r="O116" s="432"/>
      <c r="W116" s="431">
        <v>619</v>
      </c>
      <c r="Y116" s="431">
        <f t="shared" si="10"/>
        <v>1</v>
      </c>
      <c r="Z116" s="431">
        <f t="shared" si="10"/>
        <v>0</v>
      </c>
    </row>
    <row r="117" spans="1:28" ht="15">
      <c r="B117" s="1025"/>
      <c r="C117" s="1071"/>
      <c r="D117" s="1072"/>
      <c r="E117" s="1027"/>
      <c r="F117" s="1070" t="s">
        <v>255</v>
      </c>
      <c r="G117" s="1046">
        <f>+'Resolución 130-2023-OS_CD'!G118*Factores!$B$7</f>
        <v>860.46309999999994</v>
      </c>
      <c r="H117" s="1056">
        <f>+'Resolución 130-2023-OS_CD'!H118*Factores!$B$7</f>
        <v>0</v>
      </c>
      <c r="I117" s="432"/>
      <c r="J117" s="432"/>
      <c r="K117" s="432"/>
      <c r="L117" s="432"/>
      <c r="M117" s="432"/>
      <c r="N117" s="432"/>
      <c r="O117" s="432"/>
      <c r="W117" s="431">
        <v>785</v>
      </c>
      <c r="X117" s="431">
        <v>694</v>
      </c>
      <c r="Y117" s="431">
        <f t="shared" si="10"/>
        <v>1</v>
      </c>
      <c r="Z117" s="431">
        <f t="shared" si="10"/>
        <v>1</v>
      </c>
    </row>
    <row r="118" spans="1:28" ht="15">
      <c r="B118" s="1025"/>
      <c r="C118" s="1071"/>
      <c r="D118" s="1072"/>
      <c r="E118" s="1027"/>
      <c r="F118" s="1070" t="s">
        <v>149</v>
      </c>
      <c r="G118" s="1046">
        <f>+'Resolución 130-2023-OS_CD'!G119*Factores!$B$7</f>
        <v>1120.8281999999999</v>
      </c>
      <c r="H118" s="1046">
        <f>+'Resolución 130-2023-OS_CD'!H119*Factores!$B$7</f>
        <v>976.61109999999996</v>
      </c>
      <c r="I118" s="432"/>
      <c r="J118" s="432"/>
      <c r="K118" s="432"/>
      <c r="L118" s="432"/>
      <c r="M118" s="432"/>
      <c r="N118" s="432"/>
      <c r="O118" s="432"/>
      <c r="W118" s="431">
        <v>840</v>
      </c>
      <c r="Y118" s="431">
        <f t="shared" si="10"/>
        <v>1</v>
      </c>
      <c r="Z118" s="431">
        <f t="shared" si="10"/>
        <v>0</v>
      </c>
    </row>
    <row r="119" spans="1:28" ht="15">
      <c r="B119" s="1025"/>
      <c r="C119" s="1071"/>
      <c r="D119" s="1072"/>
      <c r="E119" s="1027"/>
      <c r="F119" s="1070" t="s">
        <v>256</v>
      </c>
      <c r="G119" s="1046">
        <f>+'Resolución 130-2023-OS_CD'!G120*Factores!$B$7</f>
        <v>1174.0626999999999</v>
      </c>
      <c r="H119" s="1056">
        <f>+'Resolución 130-2023-OS_CD'!H120*Factores!$B$7</f>
        <v>0</v>
      </c>
      <c r="I119" s="432"/>
      <c r="J119" s="432"/>
      <c r="K119" s="432"/>
      <c r="L119" s="432"/>
      <c r="M119" s="432"/>
      <c r="N119" s="432"/>
      <c r="O119" s="432"/>
      <c r="P119" s="778" t="s">
        <v>567</v>
      </c>
      <c r="R119" s="776" t="s">
        <v>567</v>
      </c>
      <c r="S119" s="776" t="s">
        <v>567</v>
      </c>
      <c r="W119" s="431">
        <v>618</v>
      </c>
      <c r="X119" s="431">
        <v>674</v>
      </c>
      <c r="Y119" s="431">
        <f t="shared" si="10"/>
        <v>1</v>
      </c>
      <c r="Z119" s="431">
        <f t="shared" si="10"/>
        <v>1</v>
      </c>
    </row>
    <row r="120" spans="1:28" ht="15">
      <c r="B120" s="1025"/>
      <c r="C120" s="1071"/>
      <c r="D120" s="1069" t="s">
        <v>13</v>
      </c>
      <c r="E120" s="1022" t="s">
        <v>14</v>
      </c>
      <c r="F120" s="1070" t="s">
        <v>148</v>
      </c>
      <c r="G120" s="1046">
        <f>+'Resolución 130-2023-OS_CD'!G121*Factores!$B$7</f>
        <v>832.39400000000001</v>
      </c>
      <c r="H120" s="1046">
        <f>+'Resolución 130-2023-OS_CD'!H121*Factores!$B$7</f>
        <v>948.54200000000003</v>
      </c>
      <c r="I120" s="432"/>
      <c r="J120" s="432"/>
      <c r="K120" s="432"/>
      <c r="L120" s="432"/>
      <c r="M120" s="432"/>
      <c r="N120" s="432"/>
      <c r="O120" s="432"/>
      <c r="P120" s="779">
        <f>+SUM(G116:H121)</f>
        <v>9802.8912</v>
      </c>
      <c r="R120" s="776">
        <v>9863</v>
      </c>
      <c r="S120" s="776">
        <v>9604.5893999999989</v>
      </c>
      <c r="T120" s="431">
        <f t="shared" si="9"/>
        <v>-258.41060000000107</v>
      </c>
      <c r="W120" s="431">
        <v>839</v>
      </c>
      <c r="X120" s="431">
        <v>717</v>
      </c>
      <c r="Y120" s="431">
        <f t="shared" si="10"/>
        <v>1</v>
      </c>
      <c r="Z120" s="431">
        <f t="shared" si="10"/>
        <v>1</v>
      </c>
      <c r="AA120" s="431">
        <f>+SUM(Y115:Z120)</f>
        <v>10</v>
      </c>
      <c r="AB120" s="431" t="b">
        <f>+IF(AA120=0, "ok")</f>
        <v>0</v>
      </c>
    </row>
    <row r="121" spans="1:28" ht="15">
      <c r="B121" s="1032"/>
      <c r="C121" s="1073"/>
      <c r="D121" s="1074"/>
      <c r="E121" s="1034"/>
      <c r="F121" s="1070" t="s">
        <v>149</v>
      </c>
      <c r="G121" s="1046">
        <f>+'Resolución 130-2023-OS_CD'!G122*Factores!$B$7</f>
        <v>1145.9936</v>
      </c>
      <c r="H121" s="1046">
        <f>+'Resolución 130-2023-OS_CD'!H122*Factores!$B$7</f>
        <v>993.06539999999995</v>
      </c>
      <c r="I121" s="432"/>
      <c r="J121" s="432"/>
      <c r="K121" s="432"/>
      <c r="L121" s="432"/>
      <c r="M121" s="432"/>
      <c r="N121" s="432"/>
      <c r="O121" s="432"/>
    </row>
    <row r="122" spans="1:28">
      <c r="B122" s="470" t="s">
        <v>243</v>
      </c>
      <c r="C122" s="470"/>
      <c r="D122" s="470"/>
      <c r="E122" s="470"/>
      <c r="F122" s="470"/>
      <c r="G122" s="470"/>
      <c r="H122" s="470"/>
      <c r="I122" s="432"/>
      <c r="J122" s="432"/>
      <c r="K122" s="432"/>
      <c r="L122" s="432"/>
      <c r="M122" s="432"/>
      <c r="N122" s="432"/>
      <c r="O122" s="432"/>
    </row>
    <row r="123" spans="1:28">
      <c r="B123" s="470" t="s">
        <v>244</v>
      </c>
      <c r="C123" s="470"/>
      <c r="D123" s="470"/>
      <c r="E123" s="470"/>
      <c r="F123" s="470"/>
      <c r="G123" s="470"/>
      <c r="H123" s="470"/>
      <c r="I123" s="432"/>
      <c r="J123" s="432"/>
      <c r="K123" s="432"/>
      <c r="L123" s="432"/>
      <c r="M123" s="432"/>
      <c r="N123" s="432"/>
      <c r="O123" s="432"/>
    </row>
    <row r="124" spans="1:28">
      <c r="B124" s="435" t="s">
        <v>245</v>
      </c>
      <c r="C124" s="435"/>
      <c r="D124" s="435"/>
      <c r="E124" s="435"/>
      <c r="F124" s="435"/>
      <c r="G124" s="435"/>
      <c r="H124" s="435"/>
      <c r="I124" s="432"/>
      <c r="J124" s="432"/>
      <c r="K124" s="432"/>
      <c r="L124" s="432"/>
      <c r="M124" s="432"/>
      <c r="N124" s="432"/>
      <c r="O124" s="432"/>
    </row>
    <row r="125" spans="1:28">
      <c r="B125" s="435"/>
      <c r="C125" s="435"/>
      <c r="D125" s="435"/>
      <c r="E125" s="435"/>
      <c r="F125" s="435"/>
      <c r="G125" s="435"/>
      <c r="H125" s="435"/>
      <c r="I125" s="432"/>
      <c r="J125" s="432"/>
      <c r="K125" s="432"/>
      <c r="L125" s="432"/>
      <c r="M125" s="432"/>
      <c r="N125" s="432"/>
      <c r="O125" s="432"/>
    </row>
    <row r="126" spans="1:28">
      <c r="B126" s="435"/>
      <c r="C126" s="435"/>
      <c r="D126" s="435"/>
      <c r="E126" s="435"/>
      <c r="F126" s="435"/>
      <c r="G126" s="435"/>
      <c r="H126" s="435"/>
      <c r="I126" s="432"/>
      <c r="J126" s="432"/>
      <c r="K126" s="432"/>
      <c r="L126" s="432"/>
      <c r="M126" s="432"/>
      <c r="N126" s="432"/>
      <c r="O126" s="432"/>
    </row>
    <row r="127" spans="1:28" ht="15.75">
      <c r="B127" s="434" t="s">
        <v>283</v>
      </c>
      <c r="C127" s="480"/>
      <c r="D127" s="480"/>
      <c r="E127" s="480"/>
      <c r="F127" s="480"/>
      <c r="G127" s="435"/>
      <c r="H127" s="432"/>
      <c r="I127" s="432"/>
      <c r="J127" s="432"/>
      <c r="K127" s="432"/>
      <c r="L127" s="432"/>
      <c r="M127" s="432"/>
      <c r="N127" s="432"/>
      <c r="O127" s="432"/>
    </row>
    <row r="128" spans="1:28">
      <c r="B128" s="480"/>
      <c r="C128" s="480"/>
      <c r="D128" s="435"/>
      <c r="E128" s="435"/>
      <c r="F128" s="435"/>
      <c r="G128" s="480"/>
      <c r="H128" s="432"/>
      <c r="I128" s="432"/>
      <c r="J128" s="432"/>
      <c r="K128" s="432"/>
      <c r="L128" s="432"/>
      <c r="M128" s="432"/>
      <c r="N128" s="432"/>
      <c r="O128" s="432"/>
    </row>
    <row r="129" spans="2:35" ht="15.75">
      <c r="B129" s="1017" t="s">
        <v>6</v>
      </c>
      <c r="C129" s="1017" t="s">
        <v>3</v>
      </c>
      <c r="D129" s="1065" t="s">
        <v>4</v>
      </c>
      <c r="E129" s="1017" t="s">
        <v>7</v>
      </c>
      <c r="F129" s="1017" t="s">
        <v>48</v>
      </c>
      <c r="G129" s="1017" t="s">
        <v>92</v>
      </c>
      <c r="H129" s="432"/>
      <c r="I129" s="432"/>
      <c r="J129" s="432"/>
      <c r="K129" s="432"/>
      <c r="L129" s="432"/>
      <c r="M129" s="432"/>
      <c r="N129" s="432"/>
      <c r="O129" s="432"/>
    </row>
    <row r="130" spans="2:35" ht="15.75">
      <c r="B130" s="1018"/>
      <c r="C130" s="1018"/>
      <c r="D130" s="1066"/>
      <c r="E130" s="1018" t="s">
        <v>85</v>
      </c>
      <c r="F130" s="1018" t="s">
        <v>50</v>
      </c>
      <c r="G130" s="1018"/>
      <c r="H130" s="432"/>
      <c r="I130" s="432"/>
      <c r="J130" s="432"/>
      <c r="K130" s="432"/>
      <c r="L130" s="432"/>
      <c r="M130" s="432"/>
      <c r="N130" s="432"/>
      <c r="O130" s="432"/>
    </row>
    <row r="131" spans="2:35" ht="15">
      <c r="B131" s="1021" t="s">
        <v>11</v>
      </c>
      <c r="C131" s="1068" t="s">
        <v>9</v>
      </c>
      <c r="D131" s="1069" t="s">
        <v>10</v>
      </c>
      <c r="E131" s="1022" t="s">
        <v>12</v>
      </c>
      <c r="F131" s="1070" t="s">
        <v>57</v>
      </c>
      <c r="G131" s="1046">
        <f>'Resolución 130-2023-OS_CD'!G133*Factores!$B$15</f>
        <v>21.009999999999998</v>
      </c>
      <c r="H131" s="432"/>
      <c r="I131" s="432"/>
      <c r="J131" s="432"/>
      <c r="K131" s="432"/>
      <c r="L131" s="432"/>
      <c r="M131" s="432"/>
      <c r="N131" s="432"/>
      <c r="O131" s="432"/>
      <c r="P131" s="778" t="s">
        <v>567</v>
      </c>
      <c r="R131" s="776" t="s">
        <v>567</v>
      </c>
      <c r="S131" s="776" t="s">
        <v>567</v>
      </c>
    </row>
    <row r="132" spans="2:35" ht="15">
      <c r="B132" s="1032"/>
      <c r="C132" s="1073"/>
      <c r="D132" s="1075" t="s">
        <v>13</v>
      </c>
      <c r="E132" s="1076" t="s">
        <v>14</v>
      </c>
      <c r="F132" s="1070" t="s">
        <v>57</v>
      </c>
      <c r="G132" s="1046">
        <f>'Resolución 130-2023-OS_CD'!G134*Factores!$B$15</f>
        <v>21.965</v>
      </c>
      <c r="H132" s="432"/>
      <c r="I132" s="432"/>
      <c r="J132" s="432"/>
      <c r="K132" s="432"/>
      <c r="L132" s="432"/>
      <c r="M132" s="432"/>
      <c r="N132" s="432"/>
      <c r="O132" s="432"/>
      <c r="P132" s="779">
        <f>+SUM(G131:G132)</f>
        <v>42.974999999999994</v>
      </c>
      <c r="R132" s="776">
        <v>45</v>
      </c>
      <c r="S132" s="776">
        <v>43.060500000000005</v>
      </c>
      <c r="T132" s="431">
        <f t="shared" si="9"/>
        <v>-1.9394999999999953</v>
      </c>
    </row>
    <row r="133" spans="2:35">
      <c r="B133" s="446"/>
      <c r="C133" s="446"/>
      <c r="D133" s="446"/>
      <c r="E133" s="549"/>
      <c r="F133" s="491"/>
      <c r="G133" s="653"/>
      <c r="H133" s="432"/>
      <c r="I133" s="432"/>
      <c r="J133" s="432"/>
      <c r="K133" s="432"/>
      <c r="L133" s="432"/>
      <c r="M133" s="432"/>
      <c r="N133" s="432"/>
      <c r="O133" s="432"/>
    </row>
    <row r="134" spans="2:35">
      <c r="B134" s="446"/>
      <c r="C134" s="446"/>
      <c r="D134" s="446"/>
      <c r="E134" s="549"/>
      <c r="F134" s="491"/>
      <c r="G134" s="653"/>
      <c r="H134" s="432"/>
      <c r="I134" s="432"/>
      <c r="J134" s="432"/>
      <c r="K134" s="432"/>
      <c r="L134" s="432"/>
      <c r="M134" s="432"/>
      <c r="N134" s="432"/>
      <c r="O134" s="432"/>
    </row>
    <row r="135" spans="2:35" ht="15.75">
      <c r="B135" s="434" t="s">
        <v>257</v>
      </c>
      <c r="C135" s="432"/>
      <c r="D135" s="435"/>
      <c r="E135" s="435"/>
      <c r="F135" s="435"/>
      <c r="G135" s="435"/>
      <c r="H135" s="435"/>
      <c r="I135" s="435"/>
      <c r="J135" s="435"/>
      <c r="K135" s="435"/>
      <c r="L135" s="435"/>
      <c r="M135" s="435"/>
      <c r="N135" s="435"/>
      <c r="O135" s="435"/>
    </row>
    <row r="136" spans="2:35" ht="25.5" customHeight="1">
      <c r="B136" s="1077"/>
      <c r="C136" s="1077"/>
      <c r="D136" s="1077"/>
      <c r="E136" s="1077"/>
      <c r="F136" s="1077"/>
      <c r="G136" s="1477" t="s">
        <v>97</v>
      </c>
      <c r="H136" s="1477"/>
      <c r="I136" s="1477"/>
      <c r="J136" s="1477" t="s">
        <v>98</v>
      </c>
      <c r="K136" s="1477"/>
      <c r="L136" s="1477"/>
      <c r="M136" s="1477" t="s">
        <v>213</v>
      </c>
      <c r="N136" s="1477"/>
      <c r="O136" s="1477"/>
    </row>
    <row r="137" spans="2:35" ht="15.75">
      <c r="B137" s="1017" t="s">
        <v>6</v>
      </c>
      <c r="C137" s="1017" t="s">
        <v>3</v>
      </c>
      <c r="D137" s="1065" t="s">
        <v>4</v>
      </c>
      <c r="E137" s="1017" t="s">
        <v>7</v>
      </c>
      <c r="F137" s="1065" t="s">
        <v>48</v>
      </c>
      <c r="G137" s="1078" t="s">
        <v>34</v>
      </c>
      <c r="H137" s="1078" t="s">
        <v>35</v>
      </c>
      <c r="I137" s="1472" t="s">
        <v>431</v>
      </c>
      <c r="J137" s="1078" t="s">
        <v>34</v>
      </c>
      <c r="K137" s="1078" t="s">
        <v>35</v>
      </c>
      <c r="L137" s="1472" t="s">
        <v>431</v>
      </c>
      <c r="M137" s="1078" t="s">
        <v>34</v>
      </c>
      <c r="N137" s="1078" t="s">
        <v>35</v>
      </c>
      <c r="O137" s="1472" t="s">
        <v>431</v>
      </c>
    </row>
    <row r="138" spans="2:35" ht="15.75">
      <c r="B138" s="1079"/>
      <c r="C138" s="1079"/>
      <c r="D138" s="1080"/>
      <c r="E138" s="1081" t="s">
        <v>85</v>
      </c>
      <c r="F138" s="1082" t="s">
        <v>50</v>
      </c>
      <c r="G138" s="1083"/>
      <c r="H138" s="1083"/>
      <c r="I138" s="1473"/>
      <c r="J138" s="1083"/>
      <c r="K138" s="1083"/>
      <c r="L138" s="1473"/>
      <c r="M138" s="1083"/>
      <c r="N138" s="1083"/>
      <c r="O138" s="1473"/>
    </row>
    <row r="139" spans="2:35" ht="15">
      <c r="B139" s="1021" t="s">
        <v>17</v>
      </c>
      <c r="C139" s="1021" t="s">
        <v>36</v>
      </c>
      <c r="D139" s="1084" t="s">
        <v>37</v>
      </c>
      <c r="E139" s="1022" t="s">
        <v>38</v>
      </c>
      <c r="F139" s="1085" t="s">
        <v>258</v>
      </c>
      <c r="G139" s="1046">
        <f>'Resolución 130-2023-OS_CD'!G142*Factores!$B$9</f>
        <v>12198.864</v>
      </c>
      <c r="H139" s="1046">
        <f>'Resolución 130-2023-OS_CD'!H142*Factores!$B$9</f>
        <v>22580.4447</v>
      </c>
      <c r="I139" s="1056">
        <f>'Resolución 130-2023-OS_CD'!I142*Factores!$B$9</f>
        <v>0</v>
      </c>
      <c r="J139" s="1046">
        <f>'Resolución 130-2023-OS_CD'!J142*Factores!$B$9</f>
        <v>16418.281199999998</v>
      </c>
      <c r="K139" s="1046">
        <f>'Resolución 130-2023-OS_CD'!K142*Factores!$B$9</f>
        <v>29959.599299999998</v>
      </c>
      <c r="L139" s="1056">
        <f>'Resolución 130-2023-OS_CD'!L142*Factores!$B$9</f>
        <v>0</v>
      </c>
      <c r="M139" s="1046">
        <f>'Resolución 130-2023-OS_CD'!M142*Factores!$B$9</f>
        <v>18467.1885</v>
      </c>
      <c r="N139" s="1046">
        <f>'Resolución 130-2023-OS_CD'!N142*Factores!$B$9</f>
        <v>30003.0288</v>
      </c>
      <c r="O139" s="1056">
        <f>'Resolución 130-2023-OS_CD'!O142*Factores!$B$9</f>
        <v>0</v>
      </c>
      <c r="W139" s="431">
        <v>8860</v>
      </c>
      <c r="X139" s="431">
        <v>14422</v>
      </c>
      <c r="Y139" s="431">
        <v>9721</v>
      </c>
      <c r="Z139" s="431">
        <v>18728</v>
      </c>
      <c r="AA139" s="431">
        <v>10825</v>
      </c>
      <c r="AB139" s="431">
        <v>18755</v>
      </c>
      <c r="AD139" s="431">
        <f t="shared" ref="AD139:AE143" si="11">+IF(W139=G139,0,1)</f>
        <v>1</v>
      </c>
      <c r="AE139" s="431">
        <f t="shared" si="11"/>
        <v>1</v>
      </c>
      <c r="AF139" s="431">
        <f t="shared" ref="AF139:AG143" si="12">+IF(Y139=J139,0,1)</f>
        <v>1</v>
      </c>
      <c r="AG139" s="431">
        <f t="shared" si="12"/>
        <v>1</v>
      </c>
      <c r="AH139" s="431">
        <f>+IF(AA139=M139,0,1)</f>
        <v>1</v>
      </c>
    </row>
    <row r="140" spans="2:35" ht="15">
      <c r="B140" s="1025"/>
      <c r="C140" s="1025"/>
      <c r="D140" s="1084" t="s">
        <v>40</v>
      </c>
      <c r="E140" s="1022" t="s">
        <v>41</v>
      </c>
      <c r="F140" s="1085" t="s">
        <v>258</v>
      </c>
      <c r="G140" s="1046">
        <f>'Resolución 130-2023-OS_CD'!G143*Factores!$B$9</f>
        <v>15287.183999999999</v>
      </c>
      <c r="H140" s="1046">
        <f>'Resolución 130-2023-OS_CD'!H143*Factores!$B$9</f>
        <v>20278.681199999999</v>
      </c>
      <c r="I140" s="1046">
        <f>'Resolución 130-2023-OS_CD'!I143*Factores!$B$9</f>
        <v>53247.462299999999</v>
      </c>
      <c r="J140" s="1046">
        <f>'Resolución 130-2023-OS_CD'!J143*Factores!$B$9</f>
        <v>16515.756300000001</v>
      </c>
      <c r="K140" s="1046">
        <f>'Resolución 130-2023-OS_CD'!K143*Factores!$B$9</f>
        <v>26900.2323</v>
      </c>
      <c r="L140" s="1046">
        <f>'Resolución 130-2023-OS_CD'!L143*Factores!$B$9</f>
        <v>53609.374799999998</v>
      </c>
      <c r="M140" s="1046">
        <f>'Resolución 130-2023-OS_CD'!M143*Factores!$B$9</f>
        <v>18467.1885</v>
      </c>
      <c r="N140" s="1046">
        <f>'Resolución 130-2023-OS_CD'!N143*Factores!$B$9</f>
        <v>30003.0288</v>
      </c>
      <c r="O140" s="1046">
        <f>'Resolución 130-2023-OS_CD'!O143*Factores!$B$9</f>
        <v>73684.419899999994</v>
      </c>
      <c r="W140" s="431">
        <v>9603</v>
      </c>
      <c r="X140" s="431">
        <v>13012</v>
      </c>
      <c r="Y140" s="431">
        <v>9774</v>
      </c>
      <c r="Z140" s="431">
        <v>16853</v>
      </c>
      <c r="AA140" s="431">
        <v>10825</v>
      </c>
      <c r="AB140" s="431">
        <v>18755</v>
      </c>
      <c r="AD140" s="431">
        <f t="shared" si="11"/>
        <v>1</v>
      </c>
      <c r="AE140" s="431">
        <f t="shared" si="11"/>
        <v>1</v>
      </c>
      <c r="AF140" s="431">
        <f t="shared" si="12"/>
        <v>1</v>
      </c>
      <c r="AG140" s="431">
        <f t="shared" si="12"/>
        <v>1</v>
      </c>
      <c r="AH140" s="431">
        <f>+IF(AA140=M140,0,1)</f>
        <v>1</v>
      </c>
    </row>
    <row r="141" spans="2:35" ht="15">
      <c r="B141" s="1025"/>
      <c r="C141" s="1025"/>
      <c r="D141" s="1084" t="s">
        <v>42</v>
      </c>
      <c r="E141" s="1022" t="s">
        <v>43</v>
      </c>
      <c r="F141" s="1085" t="s">
        <v>258</v>
      </c>
      <c r="G141" s="1046">
        <f>'Resolución 130-2023-OS_CD'!G144*Factores!$B$9</f>
        <v>15287.183999999999</v>
      </c>
      <c r="H141" s="1046">
        <f>'Resolución 130-2023-OS_CD'!H144*Factores!$B$9</f>
        <v>19371.4872</v>
      </c>
      <c r="I141" s="1046">
        <f>'Resolución 130-2023-OS_CD'!I144*Factores!$B$9</f>
        <v>53247.462299999999</v>
      </c>
      <c r="J141" s="1046">
        <f>'Resolución 130-2023-OS_CD'!J144*Factores!$B$9</f>
        <v>16978.039199999999</v>
      </c>
      <c r="K141" s="1046">
        <f>'Resolución 130-2023-OS_CD'!K144*Factores!$B$9</f>
        <v>25694.822399999997</v>
      </c>
      <c r="L141" s="1046">
        <f>'Resolución 130-2023-OS_CD'!L144*Factores!$B$9</f>
        <v>53609.374799999998</v>
      </c>
      <c r="M141" s="1046">
        <f>'Resolución 130-2023-OS_CD'!M144*Factores!$B$9</f>
        <v>19373.417399999998</v>
      </c>
      <c r="N141" s="1046">
        <f>'Resolución 130-2023-OS_CD'!N144*Factores!$B$9</f>
        <v>33579.689399999996</v>
      </c>
      <c r="O141" s="1046">
        <f>'Resolución 130-2023-OS_CD'!O144*Factores!$B$9</f>
        <v>73684.419899999994</v>
      </c>
      <c r="W141" s="431">
        <v>9522</v>
      </c>
      <c r="X141" s="431">
        <v>12456</v>
      </c>
      <c r="Y141" s="431">
        <v>10022</v>
      </c>
      <c r="Z141" s="431">
        <v>16114</v>
      </c>
      <c r="AA141" s="431">
        <v>11313</v>
      </c>
      <c r="AB141" s="431">
        <v>20947</v>
      </c>
      <c r="AD141" s="431">
        <f t="shared" si="11"/>
        <v>1</v>
      </c>
      <c r="AE141" s="431">
        <f t="shared" si="11"/>
        <v>1</v>
      </c>
      <c r="AF141" s="431">
        <f t="shared" si="12"/>
        <v>1</v>
      </c>
      <c r="AG141" s="431">
        <f t="shared" si="12"/>
        <v>1</v>
      </c>
      <c r="AH141" s="431">
        <f>+IF(AA141=M141,0,1)</f>
        <v>1</v>
      </c>
    </row>
    <row r="142" spans="2:35" ht="15">
      <c r="B142" s="1025"/>
      <c r="C142" s="1025"/>
      <c r="D142" s="1086" t="s">
        <v>44</v>
      </c>
      <c r="E142" s="1022" t="s">
        <v>45</v>
      </c>
      <c r="F142" s="1085" t="s">
        <v>258</v>
      </c>
      <c r="G142" s="1046">
        <f>'Resolución 130-2023-OS_CD'!G145*Factores!$B$9</f>
        <v>15287.183999999999</v>
      </c>
      <c r="H142" s="1046">
        <f>'Resolución 130-2023-OS_CD'!H145*Factores!$B$9</f>
        <v>18383.2248</v>
      </c>
      <c r="I142" s="1046">
        <f>'Resolución 130-2023-OS_CD'!I145*Factores!$B$9</f>
        <v>53247.462299999999</v>
      </c>
      <c r="J142" s="1046">
        <f>'Resolución 130-2023-OS_CD'!J145*Factores!$B$9</f>
        <v>16978.039199999999</v>
      </c>
      <c r="K142" s="1046">
        <f>'Resolución 130-2023-OS_CD'!K145*Factores!$B$9</f>
        <v>25694.822399999997</v>
      </c>
      <c r="L142" s="1046">
        <f>'Resolución 130-2023-OS_CD'!L145*Factores!$B$9</f>
        <v>53609.374799999998</v>
      </c>
      <c r="M142" s="1046">
        <f>'Resolución 130-2023-OS_CD'!M145*Factores!$B$9</f>
        <v>19802.886899999998</v>
      </c>
      <c r="N142" s="1046">
        <f>'Resolución 130-2023-OS_CD'!N145*Factores!$B$9</f>
        <v>32759.3544</v>
      </c>
      <c r="O142" s="1046">
        <f>'Resolución 130-2023-OS_CD'!O145*Factores!$B$9</f>
        <v>73684.419899999994</v>
      </c>
      <c r="P142" s="778" t="s">
        <v>567</v>
      </c>
      <c r="R142" s="776" t="s">
        <v>567</v>
      </c>
      <c r="S142" s="776" t="s">
        <v>567</v>
      </c>
      <c r="W142" s="431">
        <v>9806</v>
      </c>
      <c r="X142" s="431">
        <v>11850</v>
      </c>
      <c r="Y142" s="431">
        <v>10022</v>
      </c>
      <c r="Z142" s="431">
        <v>16114</v>
      </c>
      <c r="AA142" s="431">
        <v>11544</v>
      </c>
      <c r="AB142" s="431">
        <v>20444</v>
      </c>
      <c r="AD142" s="431">
        <f t="shared" si="11"/>
        <v>1</v>
      </c>
      <c r="AE142" s="431">
        <f t="shared" si="11"/>
        <v>1</v>
      </c>
      <c r="AF142" s="431">
        <f t="shared" si="12"/>
        <v>1</v>
      </c>
      <c r="AG142" s="431">
        <f t="shared" si="12"/>
        <v>1</v>
      </c>
      <c r="AH142" s="431">
        <f>+IF(AA142=M142,0,1)</f>
        <v>1</v>
      </c>
    </row>
    <row r="143" spans="2:35" ht="15">
      <c r="B143" s="1079"/>
      <c r="C143" s="1079"/>
      <c r="D143" s="1087" t="s">
        <v>176</v>
      </c>
      <c r="E143" s="1076" t="s">
        <v>175</v>
      </c>
      <c r="F143" s="1085" t="s">
        <v>258</v>
      </c>
      <c r="G143" s="1046">
        <f>'Resolución 130-2023-OS_CD'!G146*Factores!$B$9</f>
        <v>18407.352299999999</v>
      </c>
      <c r="H143" s="1046">
        <f>'Resolución 130-2023-OS_CD'!H146*Factores!$B$9</f>
        <v>19242.163799999998</v>
      </c>
      <c r="I143" s="1046">
        <f>'Resolución 130-2023-OS_CD'!I146*Factores!$B$9</f>
        <v>53247.462299999999</v>
      </c>
      <c r="J143" s="1046">
        <f>'Resolución 130-2023-OS_CD'!J146*Factores!$B$9</f>
        <v>18516.408599999999</v>
      </c>
      <c r="K143" s="1046">
        <f>'Resolución 130-2023-OS_CD'!K146*Factores!$B$9</f>
        <v>25293.340799999998</v>
      </c>
      <c r="L143" s="1046">
        <f>'Resolución 130-2023-OS_CD'!L146*Factores!$B$9</f>
        <v>53609.374799999998</v>
      </c>
      <c r="M143" s="1046">
        <f>'Resolución 130-2023-OS_CD'!M146*Factores!$B$9</f>
        <v>21725.366099999999</v>
      </c>
      <c r="N143" s="1046">
        <f>'Resolución 130-2023-OS_CD'!N146*Factores!$B$9</f>
        <v>30480.7533</v>
      </c>
      <c r="O143" s="1046">
        <f>'Resolución 130-2023-OS_CD'!O146*Factores!$B$9</f>
        <v>73684.419899999994</v>
      </c>
      <c r="P143" s="779">
        <f>+SUM(G139:N143)</f>
        <v>1077362.3622000001</v>
      </c>
      <c r="R143" s="776">
        <v>658987</v>
      </c>
      <c r="S143" s="776">
        <v>643105.41330000013</v>
      </c>
      <c r="T143" s="431">
        <f t="shared" si="9"/>
        <v>-15881.586699999869</v>
      </c>
      <c r="W143" s="431">
        <v>11788</v>
      </c>
      <c r="X143" s="431">
        <v>12376</v>
      </c>
      <c r="Y143" s="431">
        <v>10851</v>
      </c>
      <c r="Z143" s="431">
        <v>15869</v>
      </c>
      <c r="AA143" s="431">
        <v>12580</v>
      </c>
      <c r="AB143" s="431">
        <v>19047</v>
      </c>
      <c r="AD143" s="431">
        <f t="shared" si="11"/>
        <v>1</v>
      </c>
      <c r="AE143" s="431">
        <f t="shared" si="11"/>
        <v>1</v>
      </c>
      <c r="AF143" s="431">
        <f t="shared" si="12"/>
        <v>1</v>
      </c>
      <c r="AG143" s="431">
        <f t="shared" si="12"/>
        <v>1</v>
      </c>
      <c r="AH143" s="431">
        <f>+IF(AA143=M143,0,1)</f>
        <v>1</v>
      </c>
      <c r="AI143" s="459"/>
    </row>
    <row r="144" spans="2:35">
      <c r="B144" s="654"/>
      <c r="C144" s="654"/>
      <c r="D144" s="446"/>
      <c r="E144" s="549"/>
      <c r="F144" s="491"/>
      <c r="G144" s="653"/>
      <c r="H144" s="653"/>
      <c r="I144" s="653"/>
      <c r="J144" s="653"/>
      <c r="K144" s="653"/>
      <c r="L144" s="653"/>
      <c r="M144" s="653"/>
      <c r="N144" s="653"/>
      <c r="O144" s="653"/>
      <c r="AI144" s="459"/>
    </row>
    <row r="145" spans="2:35">
      <c r="B145" s="654"/>
      <c r="C145" s="654"/>
      <c r="D145" s="446"/>
      <c r="E145" s="549"/>
      <c r="F145" s="491"/>
      <c r="G145" s="653"/>
      <c r="H145" s="653"/>
      <c r="I145" s="653"/>
      <c r="J145" s="653"/>
      <c r="K145" s="653"/>
      <c r="L145" s="653"/>
      <c r="M145" s="653"/>
      <c r="N145" s="653"/>
      <c r="O145" s="653"/>
      <c r="AI145" s="459"/>
    </row>
    <row r="146" spans="2:35" ht="15.75">
      <c r="B146" s="434" t="s">
        <v>259</v>
      </c>
      <c r="C146" s="435"/>
      <c r="D146" s="491"/>
      <c r="E146" s="435"/>
      <c r="F146" s="435"/>
      <c r="G146" s="435"/>
      <c r="H146" s="435"/>
      <c r="I146" s="432"/>
      <c r="J146" s="432"/>
      <c r="K146" s="432"/>
      <c r="L146" s="432"/>
      <c r="M146" s="432"/>
      <c r="N146" s="432"/>
      <c r="O146" s="432"/>
    </row>
    <row r="147" spans="2:35">
      <c r="B147" s="435"/>
      <c r="C147" s="435"/>
      <c r="D147" s="491"/>
      <c r="E147" s="435"/>
      <c r="F147" s="435"/>
      <c r="G147" s="435"/>
      <c r="H147" s="435"/>
      <c r="I147" s="432"/>
      <c r="J147" s="432"/>
      <c r="K147" s="432"/>
      <c r="L147" s="432"/>
      <c r="M147" s="432"/>
      <c r="N147" s="432"/>
      <c r="O147" s="432"/>
    </row>
    <row r="148" spans="2:35" ht="47.25">
      <c r="B148" s="1088" t="s">
        <v>99</v>
      </c>
      <c r="C148" s="1088" t="s">
        <v>46</v>
      </c>
      <c r="D148" s="1088" t="s">
        <v>178</v>
      </c>
      <c r="E148" s="1088" t="s">
        <v>49</v>
      </c>
      <c r="F148" s="1088" t="s">
        <v>97</v>
      </c>
      <c r="G148" s="1088" t="s">
        <v>98</v>
      </c>
      <c r="H148" s="1088" t="s">
        <v>213</v>
      </c>
      <c r="I148" s="432"/>
      <c r="J148" s="432"/>
      <c r="K148" s="432"/>
      <c r="L148" s="432"/>
      <c r="M148" s="432"/>
      <c r="N148" s="432"/>
      <c r="O148" s="432"/>
    </row>
    <row r="149" spans="2:35" ht="15">
      <c r="B149" s="1089" t="s">
        <v>100</v>
      </c>
      <c r="C149" s="1090" t="s">
        <v>1</v>
      </c>
      <c r="D149" s="1091" t="s">
        <v>71</v>
      </c>
      <c r="E149" s="1092" t="s">
        <v>101</v>
      </c>
      <c r="F149" s="1093">
        <f>'Resolución 130-2023-OS_CD'!F152*Factores!$B$10</f>
        <v>1273.0285000000001</v>
      </c>
      <c r="G149" s="1093">
        <f>'Resolución 130-2023-OS_CD'!G152*Factores!$B$10</f>
        <v>1106.6835000000001</v>
      </c>
      <c r="H149" s="1093">
        <f>'Resolución 130-2023-OS_CD'!H152*Factores!$B$10</f>
        <v>1059.7155</v>
      </c>
      <c r="I149" s="432"/>
      <c r="J149" s="682"/>
      <c r="K149" s="682"/>
      <c r="L149" s="682"/>
      <c r="M149" s="682"/>
      <c r="N149" s="682"/>
      <c r="O149" s="682"/>
      <c r="W149" s="431">
        <v>917</v>
      </c>
      <c r="X149" s="431">
        <v>799</v>
      </c>
      <c r="Y149" s="431">
        <v>765</v>
      </c>
      <c r="AA149" s="431">
        <f t="shared" ref="AA149:AA178" si="13">+IF(W149=F149,0,1)</f>
        <v>1</v>
      </c>
      <c r="AB149" s="431">
        <f t="shared" ref="AB149:AB178" si="14">+IF(X149=G149,0,1)</f>
        <v>1</v>
      </c>
      <c r="AC149" s="431">
        <f t="shared" ref="AC149:AC178" si="15">+IF(Y149=H149,0,1)</f>
        <v>1</v>
      </c>
    </row>
    <row r="150" spans="2:35" ht="15">
      <c r="B150" s="1094"/>
      <c r="C150" s="1095"/>
      <c r="D150" s="1096"/>
      <c r="E150" s="1092" t="s">
        <v>102</v>
      </c>
      <c r="F150" s="1093">
        <f>'Resolución 130-2023-OS_CD'!F153*Factores!$B$10</f>
        <v>184.9365</v>
      </c>
      <c r="G150" s="1093">
        <f>'Resolución 130-2023-OS_CD'!G153*Factores!$B$10</f>
        <v>184.9365</v>
      </c>
      <c r="H150" s="1093">
        <f>'Resolución 130-2023-OS_CD'!H153*Factores!$B$10</f>
        <v>184.9365</v>
      </c>
      <c r="I150" s="432"/>
      <c r="J150" s="682"/>
      <c r="K150" s="682"/>
      <c r="L150" s="682"/>
      <c r="M150" s="682"/>
      <c r="N150" s="682"/>
      <c r="O150" s="682"/>
      <c r="W150" s="431">
        <v>184</v>
      </c>
      <c r="X150" s="431">
        <v>184</v>
      </c>
      <c r="Y150" s="431">
        <v>184</v>
      </c>
      <c r="AA150" s="431">
        <f t="shared" si="13"/>
        <v>1</v>
      </c>
      <c r="AB150" s="431">
        <f t="shared" si="14"/>
        <v>1</v>
      </c>
      <c r="AC150" s="431">
        <f t="shared" si="15"/>
        <v>1</v>
      </c>
    </row>
    <row r="151" spans="2:35" ht="15">
      <c r="B151" s="1094"/>
      <c r="C151" s="1095"/>
      <c r="D151" s="1097" t="s">
        <v>175</v>
      </c>
      <c r="E151" s="1092" t="s">
        <v>101</v>
      </c>
      <c r="F151" s="1093">
        <f>'Resolución 130-2023-OS_CD'!F154*Factores!$B$10</f>
        <v>1273.0285000000001</v>
      </c>
      <c r="G151" s="1093">
        <f>'Resolución 130-2023-OS_CD'!G154*Factores!$B$10</f>
        <v>1106.6835000000001</v>
      </c>
      <c r="H151" s="1093">
        <f>'Resolución 130-2023-OS_CD'!H154*Factores!$B$10</f>
        <v>1059.7155</v>
      </c>
      <c r="I151" s="432"/>
      <c r="J151" s="682"/>
      <c r="K151" s="682"/>
      <c r="L151" s="682"/>
      <c r="M151" s="682"/>
      <c r="N151" s="682"/>
      <c r="O151" s="682"/>
      <c r="W151" s="431">
        <v>917</v>
      </c>
      <c r="X151" s="431">
        <v>799</v>
      </c>
      <c r="Y151" s="431">
        <v>765</v>
      </c>
      <c r="AA151" s="431">
        <f t="shared" si="13"/>
        <v>1</v>
      </c>
      <c r="AB151" s="431">
        <f t="shared" si="14"/>
        <v>1</v>
      </c>
      <c r="AC151" s="431">
        <f t="shared" si="15"/>
        <v>1</v>
      </c>
    </row>
    <row r="152" spans="2:35" ht="15">
      <c r="B152" s="1094"/>
      <c r="C152" s="1095"/>
      <c r="D152" s="1096"/>
      <c r="E152" s="1092" t="s">
        <v>102</v>
      </c>
      <c r="F152" s="1093">
        <f>'Resolución 130-2023-OS_CD'!F155*Factores!$B$10</f>
        <v>184.9365</v>
      </c>
      <c r="G152" s="1093">
        <f>'Resolución 130-2023-OS_CD'!G155*Factores!$B$10</f>
        <v>184.9365</v>
      </c>
      <c r="H152" s="1093">
        <f>'Resolución 130-2023-OS_CD'!H155*Factores!$B$10</f>
        <v>184.9365</v>
      </c>
      <c r="I152" s="432"/>
      <c r="J152" s="682"/>
      <c r="K152" s="682"/>
      <c r="L152" s="682"/>
      <c r="M152" s="682"/>
      <c r="N152" s="682"/>
      <c r="O152" s="682"/>
      <c r="W152" s="431">
        <v>184</v>
      </c>
      <c r="X152" s="431">
        <v>184</v>
      </c>
      <c r="Y152" s="431">
        <v>184</v>
      </c>
      <c r="AA152" s="431">
        <f t="shared" si="13"/>
        <v>1</v>
      </c>
      <c r="AB152" s="431">
        <f t="shared" si="14"/>
        <v>1</v>
      </c>
      <c r="AC152" s="431">
        <f t="shared" si="15"/>
        <v>1</v>
      </c>
    </row>
    <row r="153" spans="2:35" ht="15">
      <c r="B153" s="1094"/>
      <c r="C153" s="1098" t="s">
        <v>2</v>
      </c>
      <c r="D153" s="1091" t="s">
        <v>71</v>
      </c>
      <c r="E153" s="1092" t="s">
        <v>103</v>
      </c>
      <c r="F153" s="1093">
        <f>'Resolución 130-2023-OS_CD'!F156*Factores!$B$10</f>
        <v>7041.2860000000001</v>
      </c>
      <c r="G153" s="1093">
        <f>'Resolución 130-2023-OS_CD'!G156*Factores!$B$10</f>
        <v>7041.2860000000001</v>
      </c>
      <c r="H153" s="1093">
        <f>'Resolución 130-2023-OS_CD'!H156*Factores!$B$10</f>
        <v>7041.2860000000001</v>
      </c>
      <c r="I153" s="432"/>
      <c r="J153" s="682"/>
      <c r="K153" s="682"/>
      <c r="L153" s="682"/>
      <c r="M153" s="682"/>
      <c r="N153" s="682"/>
      <c r="O153" s="682"/>
      <c r="W153" s="431">
        <v>4792</v>
      </c>
      <c r="X153" s="431">
        <v>4792</v>
      </c>
      <c r="Y153" s="431">
        <v>4792</v>
      </c>
      <c r="AA153" s="431">
        <f t="shared" si="13"/>
        <v>1</v>
      </c>
      <c r="AB153" s="431">
        <f t="shared" si="14"/>
        <v>1</v>
      </c>
      <c r="AC153" s="431">
        <f t="shared" si="15"/>
        <v>1</v>
      </c>
    </row>
    <row r="154" spans="2:35" ht="15">
      <c r="B154" s="1094"/>
      <c r="C154" s="1099"/>
      <c r="D154" s="1100" t="s">
        <v>175</v>
      </c>
      <c r="E154" s="1092" t="s">
        <v>103</v>
      </c>
      <c r="F154" s="1093">
        <f>'Resolución 130-2023-OS_CD'!F157*Factores!$B$10</f>
        <v>7041.2860000000001</v>
      </c>
      <c r="G154" s="1093">
        <f>'Resolución 130-2023-OS_CD'!G157*Factores!$B$10</f>
        <v>7041.2860000000001</v>
      </c>
      <c r="H154" s="1093">
        <f>'Resolución 130-2023-OS_CD'!H157*Factores!$B$10</f>
        <v>7041.2860000000001</v>
      </c>
      <c r="I154" s="432"/>
      <c r="J154" s="682"/>
      <c r="K154" s="682"/>
      <c r="L154" s="682"/>
      <c r="M154" s="682"/>
      <c r="N154" s="682"/>
      <c r="O154" s="682"/>
      <c r="W154" s="431">
        <v>4792</v>
      </c>
      <c r="X154" s="431">
        <v>4792</v>
      </c>
      <c r="Y154" s="431">
        <v>4792</v>
      </c>
      <c r="AA154" s="431">
        <f t="shared" si="13"/>
        <v>1</v>
      </c>
      <c r="AB154" s="431">
        <f t="shared" si="14"/>
        <v>1</v>
      </c>
      <c r="AC154" s="431">
        <f t="shared" si="15"/>
        <v>1</v>
      </c>
    </row>
    <row r="155" spans="2:35" ht="15">
      <c r="B155" s="1101" t="s">
        <v>104</v>
      </c>
      <c r="C155" s="1098" t="s">
        <v>1</v>
      </c>
      <c r="D155" s="1091"/>
      <c r="E155" s="1092" t="s">
        <v>105</v>
      </c>
      <c r="F155" s="1093">
        <f>'Resolución 130-2023-OS_CD'!F158*Factores!$B$10</f>
        <v>7845.6130000000003</v>
      </c>
      <c r="G155" s="1093">
        <f>'Resolución 130-2023-OS_CD'!G158*Factores!$B$10</f>
        <v>7514.88</v>
      </c>
      <c r="H155" s="1093">
        <f>'Resolución 130-2023-OS_CD'!H158*Factores!$B$10</f>
        <v>7645.9990000000007</v>
      </c>
      <c r="I155" s="432"/>
      <c r="J155" s="682"/>
      <c r="K155" s="682"/>
      <c r="L155" s="682"/>
      <c r="M155" s="682"/>
      <c r="N155" s="682"/>
      <c r="O155" s="682"/>
      <c r="W155" s="431">
        <v>5527</v>
      </c>
      <c r="X155" s="431">
        <v>5290</v>
      </c>
      <c r="Y155" s="431">
        <v>5359</v>
      </c>
      <c r="AA155" s="431">
        <f t="shared" si="13"/>
        <v>1</v>
      </c>
      <c r="AB155" s="431">
        <f t="shared" si="14"/>
        <v>1</v>
      </c>
      <c r="AC155" s="431">
        <f t="shared" si="15"/>
        <v>1</v>
      </c>
    </row>
    <row r="156" spans="2:35" ht="15">
      <c r="B156" s="1094"/>
      <c r="C156" s="1095"/>
      <c r="D156" s="1097" t="s">
        <v>71</v>
      </c>
      <c r="E156" s="1092" t="s">
        <v>106</v>
      </c>
      <c r="F156" s="1093">
        <f>'Resolución 130-2023-OS_CD'!F159*Factores!$B$10</f>
        <v>6316.2175000000007</v>
      </c>
      <c r="G156" s="1093">
        <f>'Resolución 130-2023-OS_CD'!G159*Factores!$B$10</f>
        <v>6329.9165000000003</v>
      </c>
      <c r="H156" s="1093">
        <f>'Resolución 130-2023-OS_CD'!H159*Factores!$B$10</f>
        <v>6665.5420000000004</v>
      </c>
      <c r="I156" s="432"/>
      <c r="J156" s="682"/>
      <c r="K156" s="682"/>
      <c r="L156" s="682"/>
      <c r="M156" s="682"/>
      <c r="N156" s="682"/>
      <c r="O156" s="682"/>
      <c r="W156" s="431">
        <v>4466</v>
      </c>
      <c r="X156" s="431">
        <v>4475</v>
      </c>
      <c r="Y156" s="431">
        <v>4709</v>
      </c>
      <c r="AA156" s="431">
        <f t="shared" si="13"/>
        <v>1</v>
      </c>
      <c r="AB156" s="431">
        <f t="shared" si="14"/>
        <v>1</v>
      </c>
      <c r="AC156" s="431">
        <f t="shared" si="15"/>
        <v>1</v>
      </c>
    </row>
    <row r="157" spans="2:35" ht="15">
      <c r="B157" s="1094"/>
      <c r="C157" s="1095"/>
      <c r="D157" s="1096"/>
      <c r="E157" s="1092" t="s">
        <v>107</v>
      </c>
      <c r="F157" s="1093">
        <f>'Resolución 130-2023-OS_CD'!F160*Factores!$B$10</f>
        <v>6519.7455</v>
      </c>
      <c r="G157" s="1093">
        <f>'Resolución 130-2023-OS_CD'!G160*Factores!$B$10</f>
        <v>6368.0780000000004</v>
      </c>
      <c r="H157" s="1093">
        <f>'Resolución 130-2023-OS_CD'!H160*Factores!$B$10</f>
        <v>6431.6805000000004</v>
      </c>
      <c r="I157" s="432"/>
      <c r="J157" s="682"/>
      <c r="K157" s="682"/>
      <c r="L157" s="682"/>
      <c r="M157" s="682"/>
      <c r="N157" s="682"/>
      <c r="O157" s="682"/>
      <c r="W157" s="431">
        <v>4708</v>
      </c>
      <c r="X157" s="431">
        <v>4598</v>
      </c>
      <c r="Y157" s="431">
        <v>4616</v>
      </c>
      <c r="AA157" s="431">
        <f t="shared" si="13"/>
        <v>1</v>
      </c>
      <c r="AB157" s="431">
        <f t="shared" si="14"/>
        <v>1</v>
      </c>
      <c r="AC157" s="431">
        <f t="shared" si="15"/>
        <v>1</v>
      </c>
    </row>
    <row r="158" spans="2:35" ht="15">
      <c r="B158" s="1094"/>
      <c r="C158" s="1095"/>
      <c r="D158" s="1091"/>
      <c r="E158" s="1092" t="s">
        <v>105</v>
      </c>
      <c r="F158" s="1093">
        <f>'Resolución 130-2023-OS_CD'!F161*Factores!$B$10</f>
        <v>8210.5935000000009</v>
      </c>
      <c r="G158" s="1093">
        <f>'Resolución 130-2023-OS_CD'!G161*Factores!$B$10</f>
        <v>7514.88</v>
      </c>
      <c r="H158" s="1093">
        <f>'Resolución 130-2023-OS_CD'!H161*Factores!$B$10</f>
        <v>7645.9990000000007</v>
      </c>
      <c r="I158" s="432"/>
      <c r="J158" s="682"/>
      <c r="K158" s="682"/>
      <c r="L158" s="682"/>
      <c r="M158" s="682"/>
      <c r="N158" s="682"/>
      <c r="O158" s="682"/>
      <c r="W158" s="431">
        <v>5814</v>
      </c>
      <c r="X158" s="431">
        <v>5290</v>
      </c>
      <c r="Y158" s="431">
        <v>5359</v>
      </c>
      <c r="AA158" s="431">
        <f t="shared" si="13"/>
        <v>1</v>
      </c>
      <c r="AB158" s="431">
        <f t="shared" si="14"/>
        <v>1</v>
      </c>
      <c r="AC158" s="431">
        <f t="shared" si="15"/>
        <v>1</v>
      </c>
    </row>
    <row r="159" spans="2:35" ht="15">
      <c r="B159" s="1094"/>
      <c r="C159" s="1095"/>
      <c r="D159" s="1097" t="s">
        <v>175</v>
      </c>
      <c r="E159" s="1092" t="s">
        <v>106</v>
      </c>
      <c r="F159" s="1093">
        <f>'Resolución 130-2023-OS_CD'!F162*Factores!$B$10</f>
        <v>7156.7490000000007</v>
      </c>
      <c r="G159" s="1093">
        <f>'Resolución 130-2023-OS_CD'!G162*Factores!$B$10</f>
        <v>6391.5619999999999</v>
      </c>
      <c r="H159" s="1093">
        <f>'Resolución 130-2023-OS_CD'!H162*Factores!$B$10</f>
        <v>6665.5420000000004</v>
      </c>
      <c r="I159" s="432"/>
      <c r="J159" s="682"/>
      <c r="K159" s="682"/>
      <c r="L159" s="682"/>
      <c r="M159" s="682"/>
      <c r="N159" s="682"/>
      <c r="O159" s="682"/>
      <c r="W159" s="431">
        <v>5070</v>
      </c>
      <c r="X159" s="431">
        <v>4517</v>
      </c>
      <c r="Y159" s="431">
        <v>4709</v>
      </c>
      <c r="AA159" s="431">
        <f t="shared" si="13"/>
        <v>1</v>
      </c>
      <c r="AB159" s="431">
        <f t="shared" si="14"/>
        <v>1</v>
      </c>
      <c r="AC159" s="431">
        <f t="shared" si="15"/>
        <v>1</v>
      </c>
    </row>
    <row r="160" spans="2:35" ht="15">
      <c r="B160" s="1094"/>
      <c r="C160" s="1095"/>
      <c r="D160" s="1096"/>
      <c r="E160" s="1092" t="s">
        <v>107</v>
      </c>
      <c r="F160" s="1093">
        <f>'Resolución 130-2023-OS_CD'!F163*Factores!$B$10</f>
        <v>7135.2220000000007</v>
      </c>
      <c r="G160" s="1093">
        <f>'Resolución 130-2023-OS_CD'!G163*Factores!$B$10</f>
        <v>6429.7235000000001</v>
      </c>
      <c r="H160" s="1093">
        <f>'Resolución 130-2023-OS_CD'!H163*Factores!$B$10</f>
        <v>6431.6805000000004</v>
      </c>
      <c r="I160" s="432"/>
      <c r="J160" s="682"/>
      <c r="K160" s="682"/>
      <c r="L160" s="682"/>
      <c r="M160" s="682"/>
      <c r="N160" s="682"/>
      <c r="O160" s="682"/>
      <c r="W160" s="431">
        <v>5138</v>
      </c>
      <c r="X160" s="431">
        <v>4640</v>
      </c>
      <c r="Y160" s="431">
        <v>4616</v>
      </c>
      <c r="AA160" s="431">
        <f t="shared" si="13"/>
        <v>1</v>
      </c>
      <c r="AB160" s="431">
        <f t="shared" si="14"/>
        <v>1</v>
      </c>
      <c r="AC160" s="431">
        <f t="shared" si="15"/>
        <v>1</v>
      </c>
    </row>
    <row r="161" spans="2:29" ht="15">
      <c r="B161" s="1102"/>
      <c r="C161" s="1103" t="s">
        <v>108</v>
      </c>
      <c r="D161" s="1100" t="s">
        <v>71</v>
      </c>
      <c r="E161" s="1092" t="s">
        <v>107</v>
      </c>
      <c r="F161" s="1093">
        <f>'Resolución 130-2023-OS_CD'!F164*Factores!$B$10</f>
        <v>7741.8920000000007</v>
      </c>
      <c r="G161" s="1093">
        <f>'Resolución 130-2023-OS_CD'!G164*Factores!$B$10</f>
        <v>7410.1805000000004</v>
      </c>
      <c r="H161" s="1093">
        <f>'Resolución 130-2023-OS_CD'!H164*Factores!$B$10</f>
        <v>8360.3040000000001</v>
      </c>
      <c r="I161" s="432"/>
      <c r="J161" s="682"/>
      <c r="K161" s="682"/>
      <c r="L161" s="682"/>
      <c r="M161" s="682"/>
      <c r="N161" s="682"/>
      <c r="O161" s="682"/>
      <c r="W161" s="431">
        <v>5648</v>
      </c>
      <c r="X161" s="431">
        <v>5412</v>
      </c>
      <c r="Y161" s="431">
        <v>6075</v>
      </c>
      <c r="AA161" s="431">
        <f t="shared" si="13"/>
        <v>1</v>
      </c>
      <c r="AB161" s="431">
        <f t="shared" si="14"/>
        <v>1</v>
      </c>
      <c r="AC161" s="431">
        <f t="shared" si="15"/>
        <v>1</v>
      </c>
    </row>
    <row r="162" spans="2:29" ht="15">
      <c r="B162" s="1102"/>
      <c r="C162" s="1104"/>
      <c r="D162" s="1096" t="s">
        <v>175</v>
      </c>
      <c r="E162" s="1092" t="s">
        <v>107</v>
      </c>
      <c r="F162" s="1093">
        <f>'Resolución 130-2023-OS_CD'!F165*Factores!$B$10</f>
        <v>8272.2389999999996</v>
      </c>
      <c r="G162" s="1093">
        <f>'Resolución 130-2023-OS_CD'!G165*Factores!$B$10</f>
        <v>7410.1805000000004</v>
      </c>
      <c r="H162" s="1093">
        <f>'Resolución 130-2023-OS_CD'!H165*Factores!$B$10</f>
        <v>8360.3040000000001</v>
      </c>
      <c r="I162" s="432"/>
      <c r="J162" s="682"/>
      <c r="K162" s="682"/>
      <c r="L162" s="682"/>
      <c r="M162" s="682"/>
      <c r="N162" s="682"/>
      <c r="O162" s="682"/>
      <c r="W162" s="431">
        <v>6084</v>
      </c>
      <c r="X162" s="431">
        <v>5412</v>
      </c>
      <c r="Y162" s="431">
        <v>6075</v>
      </c>
      <c r="AA162" s="431">
        <f t="shared" si="13"/>
        <v>1</v>
      </c>
      <c r="AB162" s="431">
        <f t="shared" si="14"/>
        <v>1</v>
      </c>
      <c r="AC162" s="431">
        <f t="shared" si="15"/>
        <v>1</v>
      </c>
    </row>
    <row r="163" spans="2:29" ht="15">
      <c r="B163" s="1105" t="s">
        <v>109</v>
      </c>
      <c r="C163" s="1106" t="s">
        <v>2</v>
      </c>
      <c r="D163" s="1100" t="s">
        <v>71</v>
      </c>
      <c r="E163" s="1092" t="s">
        <v>110</v>
      </c>
      <c r="F163" s="1093">
        <f>'Resolución 130-2023-OS_CD'!F166*Factores!$B$10</f>
        <v>7356.3630000000003</v>
      </c>
      <c r="G163" s="1093">
        <f>'Resolución 130-2023-OS_CD'!G166*Factores!$B$10</f>
        <v>7098.0390000000007</v>
      </c>
      <c r="H163" s="1093">
        <f>'Resolución 130-2023-OS_CD'!H166*Factores!$B$10</f>
        <v>7316.2445000000007</v>
      </c>
      <c r="I163" s="432"/>
      <c r="J163" s="682"/>
      <c r="K163" s="682"/>
      <c r="L163" s="682"/>
      <c r="M163" s="682"/>
      <c r="N163" s="682"/>
      <c r="O163" s="682"/>
      <c r="W163" s="431">
        <v>4626</v>
      </c>
      <c r="X163" s="431">
        <v>4536</v>
      </c>
      <c r="Y163" s="431">
        <v>4692</v>
      </c>
      <c r="AA163" s="431">
        <f t="shared" si="13"/>
        <v>1</v>
      </c>
      <c r="AB163" s="431">
        <f t="shared" si="14"/>
        <v>1</v>
      </c>
      <c r="AC163" s="431">
        <f t="shared" si="15"/>
        <v>1</v>
      </c>
    </row>
    <row r="164" spans="2:29" ht="15">
      <c r="B164" s="1107"/>
      <c r="C164" s="1106"/>
      <c r="D164" s="1096" t="s">
        <v>175</v>
      </c>
      <c r="E164" s="1092" t="s">
        <v>110</v>
      </c>
      <c r="F164" s="1093">
        <f>'Resolución 130-2023-OS_CD'!F167*Factores!$B$10</f>
        <v>7356.3630000000003</v>
      </c>
      <c r="G164" s="1093">
        <f>'Resolución 130-2023-OS_CD'!G167*Factores!$B$10</f>
        <v>7098.0390000000007</v>
      </c>
      <c r="H164" s="1093">
        <f>'Resolución 130-2023-OS_CD'!H167*Factores!$B$10</f>
        <v>7316.2445000000007</v>
      </c>
      <c r="I164" s="432"/>
      <c r="J164" s="682"/>
      <c r="K164" s="682"/>
      <c r="L164" s="682"/>
      <c r="M164" s="682"/>
      <c r="N164" s="682"/>
      <c r="O164" s="682"/>
      <c r="W164" s="431">
        <v>4626</v>
      </c>
      <c r="X164" s="431">
        <v>4536</v>
      </c>
      <c r="Y164" s="431">
        <v>4692</v>
      </c>
      <c r="AA164" s="431">
        <f t="shared" si="13"/>
        <v>1</v>
      </c>
      <c r="AB164" s="431">
        <f t="shared" si="14"/>
        <v>1</v>
      </c>
      <c r="AC164" s="431">
        <f t="shared" si="15"/>
        <v>1</v>
      </c>
    </row>
    <row r="165" spans="2:29" ht="15">
      <c r="B165" s="1094" t="s">
        <v>111</v>
      </c>
      <c r="C165" s="1098" t="s">
        <v>1</v>
      </c>
      <c r="D165" s="1100" t="s">
        <v>38</v>
      </c>
      <c r="E165" s="1092" t="s">
        <v>179</v>
      </c>
      <c r="F165" s="1093">
        <f>'Resolución 130-2023-OS_CD'!F168*Factores!$B$10</f>
        <v>2765.241</v>
      </c>
      <c r="G165" s="1093">
        <f>'Resolución 130-2023-OS_CD'!G168*Factores!$B$10</f>
        <v>2391.4540000000002</v>
      </c>
      <c r="H165" s="1093">
        <f>'Resolución 130-2023-OS_CD'!H168*Factores!$B$10</f>
        <v>2888.5320000000002</v>
      </c>
      <c r="I165" s="432"/>
      <c r="J165" s="682"/>
      <c r="K165" s="682"/>
      <c r="L165" s="682"/>
      <c r="M165" s="682"/>
      <c r="N165" s="682"/>
      <c r="O165" s="682"/>
      <c r="W165" s="431">
        <v>1201</v>
      </c>
      <c r="X165" s="431">
        <v>1201</v>
      </c>
      <c r="Y165" s="431">
        <v>1448</v>
      </c>
      <c r="AA165" s="431">
        <f t="shared" si="13"/>
        <v>1</v>
      </c>
      <c r="AB165" s="431">
        <f t="shared" si="14"/>
        <v>1</v>
      </c>
      <c r="AC165" s="431">
        <f t="shared" si="15"/>
        <v>1</v>
      </c>
    </row>
    <row r="166" spans="2:29" ht="15">
      <c r="B166" s="1094" t="s">
        <v>112</v>
      </c>
      <c r="C166" s="1095"/>
      <c r="D166" s="1096" t="s">
        <v>41</v>
      </c>
      <c r="E166" s="1092" t="s">
        <v>179</v>
      </c>
      <c r="F166" s="1093">
        <f>'Resolución 130-2023-OS_CD'!F169*Factores!$B$10</f>
        <v>2771.1120000000001</v>
      </c>
      <c r="G166" s="1093">
        <f>'Resolución 130-2023-OS_CD'!G169*Factores!$B$10</f>
        <v>2394.3895000000002</v>
      </c>
      <c r="H166" s="1093">
        <f>'Resolución 130-2023-OS_CD'!H169*Factores!$B$10</f>
        <v>2887.5535</v>
      </c>
      <c r="I166" s="432"/>
      <c r="J166" s="682"/>
      <c r="K166" s="682"/>
      <c r="L166" s="682"/>
      <c r="M166" s="682"/>
      <c r="N166" s="682"/>
      <c r="O166" s="682"/>
      <c r="W166" s="431">
        <v>1208</v>
      </c>
      <c r="X166" s="431">
        <v>1211</v>
      </c>
      <c r="Y166" s="431">
        <v>1447</v>
      </c>
      <c r="AA166" s="431">
        <f t="shared" si="13"/>
        <v>1</v>
      </c>
      <c r="AB166" s="431">
        <f t="shared" si="14"/>
        <v>1</v>
      </c>
      <c r="AC166" s="431">
        <f t="shared" si="15"/>
        <v>1</v>
      </c>
    </row>
    <row r="167" spans="2:29" ht="15">
      <c r="B167" s="1094"/>
      <c r="C167" s="1095"/>
      <c r="D167" s="1096" t="s">
        <v>43</v>
      </c>
      <c r="E167" s="1092" t="s">
        <v>179</v>
      </c>
      <c r="F167" s="1093">
        <f>'Resolución 130-2023-OS_CD'!F170*Factores!$B$10</f>
        <v>2793.6175000000003</v>
      </c>
      <c r="G167" s="1093">
        <f>'Resolución 130-2023-OS_CD'!G170*Factores!$B$10</f>
        <v>2407.11</v>
      </c>
      <c r="H167" s="1093">
        <f>'Resolución 130-2023-OS_CD'!H170*Factores!$B$10</f>
        <v>2895.3815</v>
      </c>
      <c r="I167" s="432"/>
      <c r="J167" s="682"/>
      <c r="K167" s="682"/>
      <c r="L167" s="682"/>
      <c r="M167" s="682"/>
      <c r="N167" s="682"/>
      <c r="O167" s="682"/>
      <c r="W167" s="431">
        <v>1213</v>
      </c>
      <c r="X167" s="431">
        <v>1230</v>
      </c>
      <c r="Y167" s="431">
        <v>1447</v>
      </c>
      <c r="AA167" s="431">
        <f t="shared" si="13"/>
        <v>1</v>
      </c>
      <c r="AB167" s="431">
        <f t="shared" si="14"/>
        <v>1</v>
      </c>
      <c r="AC167" s="431">
        <f t="shared" si="15"/>
        <v>1</v>
      </c>
    </row>
    <row r="168" spans="2:29" ht="15">
      <c r="B168" s="1094"/>
      <c r="C168" s="1095"/>
      <c r="D168" s="1096" t="s">
        <v>45</v>
      </c>
      <c r="E168" s="1092" t="s">
        <v>179</v>
      </c>
      <c r="F168" s="1093">
        <f>'Resolución 130-2023-OS_CD'!F171*Factores!$B$10</f>
        <v>2835.6930000000002</v>
      </c>
      <c r="G168" s="1093">
        <f>'Resolución 130-2023-OS_CD'!G171*Factores!$B$10</f>
        <v>2424.723</v>
      </c>
      <c r="H168" s="1093">
        <f>'Resolución 130-2023-OS_CD'!H171*Factores!$B$10</f>
        <v>2899.2955000000002</v>
      </c>
      <c r="I168" s="432"/>
      <c r="J168" s="682"/>
      <c r="K168" s="682"/>
      <c r="L168" s="682"/>
      <c r="M168" s="682"/>
      <c r="N168" s="682"/>
      <c r="O168" s="682"/>
      <c r="W168" s="431">
        <v>1242</v>
      </c>
      <c r="X168" s="431">
        <v>1259</v>
      </c>
      <c r="Y168" s="431">
        <v>1457</v>
      </c>
      <c r="AA168" s="431">
        <f t="shared" si="13"/>
        <v>1</v>
      </c>
      <c r="AB168" s="431">
        <f t="shared" si="14"/>
        <v>1</v>
      </c>
      <c r="AC168" s="431">
        <f t="shared" si="15"/>
        <v>1</v>
      </c>
    </row>
    <row r="169" spans="2:29" ht="15">
      <c r="B169" s="1094"/>
      <c r="C169" s="1095"/>
      <c r="D169" s="1096" t="s">
        <v>175</v>
      </c>
      <c r="E169" s="1092" t="s">
        <v>179</v>
      </c>
      <c r="F169" s="1093">
        <f>'Resolución 130-2023-OS_CD'!F172*Factores!$B$10</f>
        <v>8021.7430000000004</v>
      </c>
      <c r="G169" s="1093">
        <f>'Resolución 130-2023-OS_CD'!G172*Factores!$B$10</f>
        <v>7147.9425000000001</v>
      </c>
      <c r="H169" s="1093">
        <f>'Resolución 130-2023-OS_CD'!H172*Factores!$B$10</f>
        <v>7704.7089999999998</v>
      </c>
      <c r="I169" s="432"/>
      <c r="J169" s="682"/>
      <c r="K169" s="682"/>
      <c r="L169" s="682"/>
      <c r="M169" s="682"/>
      <c r="N169" s="682"/>
      <c r="O169" s="682"/>
      <c r="W169" s="431">
        <v>4877</v>
      </c>
      <c r="X169" s="431">
        <v>4385</v>
      </c>
      <c r="Y169" s="431">
        <v>4682</v>
      </c>
      <c r="AA169" s="431">
        <f t="shared" si="13"/>
        <v>1</v>
      </c>
      <c r="AB169" s="431">
        <f t="shared" si="14"/>
        <v>1</v>
      </c>
      <c r="AC169" s="431">
        <f t="shared" si="15"/>
        <v>1</v>
      </c>
    </row>
    <row r="170" spans="2:29" ht="15">
      <c r="B170" s="1102"/>
      <c r="C170" s="1103" t="s">
        <v>2</v>
      </c>
      <c r="D170" s="1100" t="s">
        <v>71</v>
      </c>
      <c r="E170" s="1092" t="s">
        <v>180</v>
      </c>
      <c r="F170" s="1093">
        <f>'Resolución 130-2023-OS_CD'!F173*Factores!$B$10</f>
        <v>23422.354500000001</v>
      </c>
      <c r="G170" s="1093">
        <f>'Resolución 130-2023-OS_CD'!G173*Factores!$B$10</f>
        <v>24332.359500000002</v>
      </c>
      <c r="H170" s="1093">
        <f>'Resolución 130-2023-OS_CD'!H173*Factores!$B$10</f>
        <v>31457.7965</v>
      </c>
      <c r="I170" s="432"/>
      <c r="J170" s="682"/>
      <c r="K170" s="682"/>
      <c r="L170" s="682"/>
      <c r="M170" s="682"/>
      <c r="N170" s="682"/>
      <c r="O170" s="682"/>
      <c r="W170" s="431">
        <v>13706</v>
      </c>
      <c r="X170" s="431">
        <v>14291</v>
      </c>
      <c r="Y170" s="431">
        <v>18430</v>
      </c>
      <c r="AA170" s="431">
        <f t="shared" si="13"/>
        <v>1</v>
      </c>
      <c r="AB170" s="431">
        <f t="shared" si="14"/>
        <v>1</v>
      </c>
      <c r="AC170" s="431">
        <f t="shared" si="15"/>
        <v>1</v>
      </c>
    </row>
    <row r="171" spans="2:29" ht="15">
      <c r="B171" s="1102"/>
      <c r="C171" s="1104"/>
      <c r="D171" s="1100" t="s">
        <v>175</v>
      </c>
      <c r="E171" s="1092" t="s">
        <v>180</v>
      </c>
      <c r="F171" s="1093">
        <f>'Resolución 130-2023-OS_CD'!F174*Factores!$B$10</f>
        <v>36149.703999999998</v>
      </c>
      <c r="G171" s="1093">
        <f>'Resolución 130-2023-OS_CD'!G174*Factores!$B$10</f>
        <v>37174.193500000001</v>
      </c>
      <c r="H171" s="1093">
        <f>'Resolución 130-2023-OS_CD'!H174*Factores!$B$10</f>
        <v>31310.043000000001</v>
      </c>
      <c r="I171" s="432"/>
      <c r="J171" s="682"/>
      <c r="K171" s="682"/>
      <c r="L171" s="682"/>
      <c r="M171" s="682"/>
      <c r="N171" s="682"/>
      <c r="O171" s="682"/>
      <c r="W171" s="431">
        <v>21411</v>
      </c>
      <c r="X171" s="431">
        <v>22080</v>
      </c>
      <c r="Y171" s="431">
        <v>18323</v>
      </c>
      <c r="AA171" s="431">
        <f t="shared" si="13"/>
        <v>1</v>
      </c>
      <c r="AB171" s="431">
        <f t="shared" si="14"/>
        <v>1</v>
      </c>
      <c r="AC171" s="431">
        <f t="shared" si="15"/>
        <v>1</v>
      </c>
    </row>
    <row r="172" spans="2:29" ht="15">
      <c r="B172" s="1108" t="s">
        <v>113</v>
      </c>
      <c r="C172" s="1109" t="s">
        <v>1</v>
      </c>
      <c r="D172" s="1110"/>
      <c r="E172" s="1092" t="s">
        <v>114</v>
      </c>
      <c r="F172" s="1093">
        <f>'Resolución 130-2023-OS_CD'!F175*Factores!$B$10</f>
        <v>1201.598</v>
      </c>
      <c r="G172" s="1093">
        <f>'Resolución 130-2023-OS_CD'!G175*Factores!$B$10</f>
        <v>1286.7275</v>
      </c>
      <c r="H172" s="1093">
        <f>'Resolución 130-2023-OS_CD'!H175*Factores!$B$10</f>
        <v>1653.665</v>
      </c>
      <c r="I172" s="432"/>
      <c r="J172" s="682"/>
      <c r="K172" s="682"/>
      <c r="L172" s="682"/>
      <c r="M172" s="682"/>
      <c r="N172" s="682"/>
      <c r="O172" s="682"/>
      <c r="W172" s="431">
        <v>919</v>
      </c>
      <c r="X172" s="431">
        <v>997</v>
      </c>
      <c r="Y172" s="431">
        <v>1121</v>
      </c>
      <c r="AA172" s="431">
        <f t="shared" si="13"/>
        <v>1</v>
      </c>
      <c r="AB172" s="431">
        <f t="shared" si="14"/>
        <v>1</v>
      </c>
      <c r="AC172" s="431">
        <f t="shared" si="15"/>
        <v>1</v>
      </c>
    </row>
    <row r="173" spans="2:29" ht="15">
      <c r="B173" s="1111"/>
      <c r="C173" s="1109" t="s">
        <v>2</v>
      </c>
      <c r="D173" s="1110"/>
      <c r="E173" s="1092" t="s">
        <v>115</v>
      </c>
      <c r="F173" s="1093">
        <f>'Resolución 130-2023-OS_CD'!F176*Factores!$B$10</f>
        <v>1990.269</v>
      </c>
      <c r="G173" s="1093">
        <f>'Resolución 130-2023-OS_CD'!G176*Factores!$B$10</f>
        <v>2427.6585</v>
      </c>
      <c r="H173" s="1093">
        <f>'Resolución 130-2023-OS_CD'!H176*Factores!$B$10</f>
        <v>2751.5419999999999</v>
      </c>
      <c r="I173" s="432"/>
      <c r="J173" s="682"/>
      <c r="K173" s="682"/>
      <c r="L173" s="682"/>
      <c r="M173" s="682"/>
      <c r="N173" s="682"/>
      <c r="O173" s="682"/>
      <c r="W173" s="431">
        <v>1615</v>
      </c>
      <c r="X173" s="431">
        <v>1974</v>
      </c>
      <c r="Y173" s="431">
        <v>2241</v>
      </c>
      <c r="AA173" s="431">
        <f t="shared" si="13"/>
        <v>1</v>
      </c>
      <c r="AB173" s="431">
        <f t="shared" si="14"/>
        <v>1</v>
      </c>
      <c r="AC173" s="431">
        <f t="shared" si="15"/>
        <v>1</v>
      </c>
    </row>
    <row r="174" spans="2:29" ht="15">
      <c r="B174" s="1108" t="s">
        <v>116</v>
      </c>
      <c r="C174" s="1109" t="s">
        <v>117</v>
      </c>
      <c r="D174" s="1110"/>
      <c r="E174" s="1092" t="s">
        <v>118</v>
      </c>
      <c r="F174" s="1093">
        <f>'Resolución 130-2023-OS_CD'!F177*Factores!$B$10</f>
        <v>66.537999999999997</v>
      </c>
      <c r="G174" s="1093">
        <f>'Resolución 130-2023-OS_CD'!G177*Factores!$B$10</f>
        <v>66.537999999999997</v>
      </c>
      <c r="H174" s="1093">
        <f>'Resolución 130-2023-OS_CD'!H177*Factores!$B$10</f>
        <v>66.537999999999997</v>
      </c>
      <c r="I174" s="432"/>
      <c r="J174" s="682"/>
      <c r="K174" s="682"/>
      <c r="L174" s="682"/>
      <c r="M174" s="682"/>
      <c r="N174" s="682"/>
      <c r="O174" s="682"/>
      <c r="W174" s="431">
        <v>37</v>
      </c>
      <c r="X174" s="431">
        <v>37</v>
      </c>
      <c r="Y174" s="431">
        <v>37</v>
      </c>
      <c r="AA174" s="431">
        <f t="shared" si="13"/>
        <v>1</v>
      </c>
      <c r="AB174" s="431">
        <f t="shared" si="14"/>
        <v>1</v>
      </c>
      <c r="AC174" s="431">
        <f t="shared" si="15"/>
        <v>1</v>
      </c>
    </row>
    <row r="175" spans="2:29" ht="18">
      <c r="B175" s="1108" t="s">
        <v>743</v>
      </c>
      <c r="C175" s="1109" t="s">
        <v>117</v>
      </c>
      <c r="D175" s="1110"/>
      <c r="E175" s="1092" t="s">
        <v>118</v>
      </c>
      <c r="F175" s="1093">
        <f>'Resolución 130-2023-OS_CD'!F178*Factores!$B$10</f>
        <v>144.81800000000001</v>
      </c>
      <c r="G175" s="1093">
        <f>'Resolución 130-2023-OS_CD'!G178*Factores!$B$10</f>
        <v>144.81800000000001</v>
      </c>
      <c r="H175" s="1093">
        <f>'Resolución 130-2023-OS_CD'!H178*Factores!$B$10</f>
        <v>144.81800000000001</v>
      </c>
      <c r="I175" s="432"/>
      <c r="J175" s="682"/>
      <c r="K175" s="682"/>
      <c r="L175" s="682"/>
      <c r="M175" s="682"/>
      <c r="N175" s="682"/>
      <c r="O175" s="682"/>
      <c r="W175" s="431">
        <v>104</v>
      </c>
      <c r="X175" s="431">
        <v>104</v>
      </c>
      <c r="Y175" s="431">
        <v>104</v>
      </c>
      <c r="AA175" s="431">
        <f t="shared" si="13"/>
        <v>1</v>
      </c>
      <c r="AB175" s="431">
        <f t="shared" si="14"/>
        <v>1</v>
      </c>
      <c r="AC175" s="431">
        <f t="shared" si="15"/>
        <v>1</v>
      </c>
    </row>
    <row r="176" spans="2:29" ht="15">
      <c r="B176" s="1112" t="s">
        <v>94</v>
      </c>
      <c r="C176" s="1109" t="s">
        <v>1</v>
      </c>
      <c r="D176" s="1110"/>
      <c r="E176" s="1092" t="s">
        <v>119</v>
      </c>
      <c r="F176" s="1093">
        <f>'Resolución 130-2023-OS_CD'!F179*Factores!$B$10</f>
        <v>331.7115</v>
      </c>
      <c r="G176" s="1093">
        <f>'Resolución 130-2023-OS_CD'!G179*Factores!$B$10</f>
        <v>331.7115</v>
      </c>
      <c r="H176" s="1093">
        <f>'Resolución 130-2023-OS_CD'!H179*Factores!$B$10</f>
        <v>331.7115</v>
      </c>
      <c r="I176" s="432"/>
      <c r="J176" s="682"/>
      <c r="K176" s="682"/>
      <c r="L176" s="682"/>
      <c r="M176" s="682"/>
      <c r="N176" s="682"/>
      <c r="O176" s="682"/>
      <c r="W176" s="431">
        <v>247</v>
      </c>
      <c r="X176" s="431">
        <v>247</v>
      </c>
      <c r="Y176" s="431">
        <v>247</v>
      </c>
      <c r="AA176" s="431">
        <f t="shared" si="13"/>
        <v>1</v>
      </c>
      <c r="AB176" s="431">
        <f t="shared" si="14"/>
        <v>1</v>
      </c>
      <c r="AC176" s="431">
        <f t="shared" si="15"/>
        <v>1</v>
      </c>
    </row>
    <row r="177" spans="2:31" ht="15">
      <c r="B177" s="1108" t="s">
        <v>120</v>
      </c>
      <c r="C177" s="1113" t="s">
        <v>1</v>
      </c>
      <c r="D177" s="1114"/>
      <c r="E177" s="1115" t="s">
        <v>121</v>
      </c>
      <c r="F177" s="1093">
        <f>'Resolución 130-2023-OS_CD'!F180*Factores!$B$10</f>
        <v>1043.0810000000001</v>
      </c>
      <c r="G177" s="1093">
        <f>'Resolución 130-2023-OS_CD'!G180*Factores!$B$10</f>
        <v>1043.0810000000001</v>
      </c>
      <c r="H177" s="1093">
        <f>'Resolución 130-2023-OS_CD'!H180*Factores!$B$10</f>
        <v>1043.0810000000001</v>
      </c>
      <c r="I177" s="432"/>
      <c r="J177" s="682"/>
      <c r="K177" s="682"/>
      <c r="L177" s="682"/>
      <c r="M177" s="682"/>
      <c r="N177" s="682"/>
      <c r="O177" s="682"/>
      <c r="P177" s="778" t="s">
        <v>567</v>
      </c>
      <c r="R177" s="776" t="s">
        <v>567</v>
      </c>
      <c r="S177" s="776" t="s">
        <v>567</v>
      </c>
      <c r="W177" s="431">
        <v>388</v>
      </c>
      <c r="X177" s="431">
        <v>388</v>
      </c>
      <c r="Y177" s="431">
        <v>388</v>
      </c>
      <c r="AA177" s="431">
        <f t="shared" si="13"/>
        <v>1</v>
      </c>
      <c r="AB177" s="431">
        <f t="shared" si="14"/>
        <v>1</v>
      </c>
      <c r="AC177" s="431">
        <f t="shared" si="15"/>
        <v>1</v>
      </c>
    </row>
    <row r="178" spans="2:31" ht="15">
      <c r="B178" s="1116"/>
      <c r="C178" s="1117"/>
      <c r="D178" s="1118"/>
      <c r="E178" s="1115" t="s">
        <v>122</v>
      </c>
      <c r="F178" s="1093">
        <f>'Resolución 130-2023-OS_CD'!F181*Factores!$B$10</f>
        <v>205.48500000000001</v>
      </c>
      <c r="G178" s="1093">
        <f>'Resolución 130-2023-OS_CD'!G181*Factores!$B$10</f>
        <v>205.48500000000001</v>
      </c>
      <c r="H178" s="1093">
        <f>'Resolución 130-2023-OS_CD'!H181*Factores!$B$10</f>
        <v>205.48500000000001</v>
      </c>
      <c r="I178" s="432"/>
      <c r="J178" s="682"/>
      <c r="K178" s="682"/>
      <c r="L178" s="682"/>
      <c r="M178" s="682"/>
      <c r="N178" s="682"/>
      <c r="O178" s="682"/>
      <c r="P178" s="779">
        <f>+SUM(F149:H178)</f>
        <v>522313.51500000001</v>
      </c>
      <c r="R178" s="776">
        <v>523736</v>
      </c>
      <c r="S178" s="776">
        <v>507762.05199999991</v>
      </c>
      <c r="T178" s="431">
        <f t="shared" ref="T178:T228" si="16">+S178-R178</f>
        <v>-15973.948000000091</v>
      </c>
      <c r="W178" s="431">
        <v>128</v>
      </c>
      <c r="X178" s="431">
        <v>128</v>
      </c>
      <c r="Y178" s="431">
        <v>128</v>
      </c>
      <c r="AA178" s="431">
        <f t="shared" si="13"/>
        <v>1</v>
      </c>
      <c r="AB178" s="431">
        <f t="shared" si="14"/>
        <v>1</v>
      </c>
      <c r="AC178" s="431">
        <f t="shared" si="15"/>
        <v>1</v>
      </c>
      <c r="AD178" s="431">
        <f>+SUM(AA149:AC178)</f>
        <v>90</v>
      </c>
      <c r="AE178" s="431" t="b">
        <f>+IF(AD178=0,"ok")</f>
        <v>0</v>
      </c>
    </row>
    <row r="179" spans="2:31">
      <c r="B179" s="432"/>
      <c r="C179" s="432"/>
      <c r="D179" s="432"/>
      <c r="E179" s="432"/>
      <c r="F179" s="432"/>
      <c r="G179" s="432"/>
      <c r="H179" s="432"/>
      <c r="I179" s="432"/>
      <c r="J179" s="432"/>
      <c r="K179" s="432"/>
      <c r="L179" s="432"/>
      <c r="M179" s="432"/>
      <c r="N179" s="432"/>
      <c r="O179" s="432"/>
    </row>
    <row r="180" spans="2:31">
      <c r="B180" s="432"/>
      <c r="C180" s="432"/>
      <c r="D180" s="432"/>
      <c r="E180" s="432"/>
      <c r="F180" s="432"/>
      <c r="G180" s="432"/>
      <c r="H180" s="432"/>
      <c r="I180" s="432"/>
      <c r="J180" s="432"/>
      <c r="K180" s="432"/>
      <c r="L180" s="432"/>
      <c r="M180" s="432"/>
      <c r="N180" s="432"/>
      <c r="O180" s="432"/>
    </row>
    <row r="181" spans="2:31" ht="15.75">
      <c r="B181" s="434" t="s">
        <v>260</v>
      </c>
      <c r="C181" s="522"/>
      <c r="D181" s="522"/>
      <c r="E181" s="432"/>
      <c r="F181" s="432"/>
      <c r="G181" s="432"/>
      <c r="H181" s="432"/>
      <c r="I181" s="432"/>
      <c r="J181" s="432"/>
      <c r="K181" s="432"/>
      <c r="L181" s="432"/>
      <c r="M181" s="432"/>
      <c r="N181" s="432"/>
      <c r="O181" s="432"/>
    </row>
    <row r="182" spans="2:31">
      <c r="B182" s="522"/>
      <c r="C182" s="522"/>
      <c r="D182" s="522"/>
      <c r="E182" s="432"/>
      <c r="F182" s="432"/>
      <c r="G182" s="432"/>
      <c r="H182" s="432"/>
      <c r="I182" s="432"/>
      <c r="J182" s="432"/>
      <c r="K182" s="432"/>
      <c r="L182" s="432"/>
      <c r="M182" s="432"/>
      <c r="N182" s="432"/>
      <c r="O182" s="432"/>
    </row>
    <row r="183" spans="2:31" ht="15.75">
      <c r="B183" s="1119" t="s">
        <v>49</v>
      </c>
      <c r="C183" s="1119" t="s">
        <v>91</v>
      </c>
      <c r="D183" s="1088" t="s">
        <v>92</v>
      </c>
      <c r="E183" s="432"/>
      <c r="F183" s="432"/>
      <c r="G183" s="432"/>
      <c r="H183" s="432"/>
      <c r="I183" s="432"/>
      <c r="J183" s="432"/>
      <c r="K183" s="432"/>
      <c r="L183" s="432"/>
      <c r="M183" s="432"/>
      <c r="N183" s="432"/>
      <c r="O183" s="432"/>
    </row>
    <row r="184" spans="2:31" ht="29.25" customHeight="1">
      <c r="B184" s="1122" t="s">
        <v>93</v>
      </c>
      <c r="C184" s="1087" t="s">
        <v>744</v>
      </c>
      <c r="D184" s="1024">
        <f>'Resolución 130-2023-OS_CD'!D187*Factores!$B$11</f>
        <v>144.1224</v>
      </c>
      <c r="E184" s="432"/>
      <c r="F184" s="432"/>
      <c r="G184" s="432"/>
      <c r="H184" s="432"/>
      <c r="I184" s="432"/>
      <c r="J184" s="432"/>
      <c r="K184" s="432"/>
      <c r="L184" s="432"/>
      <c r="M184" s="432"/>
      <c r="N184" s="432"/>
      <c r="O184" s="432"/>
      <c r="W184" s="431">
        <v>104</v>
      </c>
      <c r="Y184" s="431">
        <f>+IF(W184=D184,0,1)</f>
        <v>1</v>
      </c>
    </row>
    <row r="185" spans="2:31" ht="33" customHeight="1">
      <c r="B185" s="1123" t="s">
        <v>261</v>
      </c>
      <c r="C185" s="1121" t="s">
        <v>91</v>
      </c>
      <c r="D185" s="1024">
        <f>'Resolución 130-2023-OS_CD'!D188*Factores!$B$11</f>
        <v>170.41499999999999</v>
      </c>
      <c r="E185" s="432"/>
      <c r="F185" s="432"/>
      <c r="G185" s="432"/>
      <c r="H185" s="432"/>
      <c r="I185" s="432"/>
      <c r="J185" s="432"/>
      <c r="K185" s="432"/>
      <c r="L185" s="432"/>
      <c r="M185" s="432"/>
      <c r="N185" s="432"/>
      <c r="O185" s="432"/>
      <c r="W185" s="431">
        <v>168</v>
      </c>
      <c r="Y185" s="431">
        <f>+IF(W185=D185,0,1)</f>
        <v>1</v>
      </c>
    </row>
    <row r="186" spans="2:31" ht="36" customHeight="1">
      <c r="B186" s="1123" t="s">
        <v>262</v>
      </c>
      <c r="C186" s="1121" t="s">
        <v>91</v>
      </c>
      <c r="D186" s="1024">
        <f>'Resolución 130-2023-OS_CD'!D189*Factores!$B$11</f>
        <v>278.5068</v>
      </c>
      <c r="E186" s="432"/>
      <c r="F186" s="432"/>
      <c r="G186" s="432"/>
      <c r="H186" s="432"/>
      <c r="I186" s="432"/>
      <c r="J186" s="432"/>
      <c r="K186" s="432"/>
      <c r="L186" s="432"/>
      <c r="M186" s="432"/>
      <c r="N186" s="432"/>
      <c r="O186" s="432"/>
      <c r="W186" s="431">
        <v>205</v>
      </c>
      <c r="Y186" s="431">
        <f>+IF(W186=D186,0,1)</f>
        <v>1</v>
      </c>
    </row>
    <row r="187" spans="2:31" ht="15">
      <c r="B187" s="1120" t="s">
        <v>95</v>
      </c>
      <c r="C187" s="1121" t="s">
        <v>91</v>
      </c>
      <c r="D187" s="1024">
        <f>'Resolución 130-2023-OS_CD'!D190*Factores!$B$11</f>
        <v>141.20099999999999</v>
      </c>
      <c r="E187" s="432"/>
      <c r="F187" s="432"/>
      <c r="G187" s="432"/>
      <c r="H187" s="432"/>
      <c r="I187" s="432"/>
      <c r="J187" s="432"/>
      <c r="K187" s="432"/>
      <c r="L187" s="432"/>
      <c r="M187" s="432"/>
      <c r="N187" s="432"/>
      <c r="O187" s="432"/>
      <c r="W187" s="431">
        <v>145</v>
      </c>
      <c r="Y187" s="431">
        <f>+IF(W187=D187,0,1)</f>
        <v>1</v>
      </c>
    </row>
    <row r="188" spans="2:31" ht="15">
      <c r="B188" s="1120" t="s">
        <v>96</v>
      </c>
      <c r="C188" s="1121" t="s">
        <v>91</v>
      </c>
      <c r="D188" s="1024">
        <f>'Resolución 130-2023-OS_CD'!D191*Factores!$B$11</f>
        <v>147.0438</v>
      </c>
      <c r="E188" s="432"/>
      <c r="F188" s="432"/>
      <c r="G188" s="432"/>
      <c r="H188" s="432"/>
      <c r="I188" s="432"/>
      <c r="J188" s="432"/>
      <c r="K188" s="432"/>
      <c r="L188" s="432"/>
      <c r="M188" s="432"/>
      <c r="N188" s="432"/>
      <c r="O188" s="432"/>
      <c r="P188" s="778" t="s">
        <v>567</v>
      </c>
      <c r="R188" s="776" t="s">
        <v>567</v>
      </c>
      <c r="S188" s="776" t="s">
        <v>567</v>
      </c>
      <c r="W188" s="431">
        <v>206</v>
      </c>
      <c r="Y188" s="431">
        <f>+IF(W188=D188,0,1)</f>
        <v>1</v>
      </c>
      <c r="Z188" s="467">
        <f>+SUM(Y184:Y188)</f>
        <v>5</v>
      </c>
      <c r="AA188" s="431" t="b">
        <f>+IF(Z188=0,"ok")</f>
        <v>0</v>
      </c>
    </row>
    <row r="189" spans="2:31">
      <c r="B189" s="432"/>
      <c r="C189" s="432"/>
      <c r="D189" s="432"/>
      <c r="E189" s="432"/>
      <c r="F189" s="432"/>
      <c r="G189" s="432"/>
      <c r="H189" s="432"/>
      <c r="I189" s="432"/>
      <c r="J189" s="432"/>
      <c r="K189" s="432"/>
      <c r="L189" s="432"/>
      <c r="M189" s="432"/>
      <c r="N189" s="432"/>
      <c r="O189" s="432"/>
      <c r="P189" s="779">
        <f>+SUM(D184:D188)</f>
        <v>881.2890000000001</v>
      </c>
      <c r="R189" s="776">
        <v>927</v>
      </c>
      <c r="S189" s="776">
        <v>926.90730000000008</v>
      </c>
      <c r="T189" s="431">
        <f t="shared" si="16"/>
        <v>-9.2699999999922511E-2</v>
      </c>
    </row>
    <row r="191" spans="2:31" ht="18.75" customHeight="1">
      <c r="B191" s="434" t="s">
        <v>455</v>
      </c>
      <c r="C191" s="434"/>
      <c r="D191" s="434"/>
      <c r="E191" s="434"/>
      <c r="F191" s="434"/>
      <c r="G191" s="434"/>
    </row>
    <row r="192" spans="2:31" ht="18.75" customHeight="1">
      <c r="B192" s="434"/>
      <c r="C192" s="434"/>
      <c r="D192" s="434"/>
      <c r="E192" s="434"/>
      <c r="F192" s="434"/>
      <c r="G192" s="434"/>
    </row>
    <row r="193" spans="2:20" ht="15.75">
      <c r="B193" s="1401" t="s">
        <v>456</v>
      </c>
      <c r="C193" s="1401"/>
      <c r="D193" s="1401"/>
      <c r="E193" s="1401"/>
      <c r="F193" s="1401"/>
      <c r="G193" s="1401"/>
    </row>
    <row r="194" spans="2:20" ht="47.25">
      <c r="B194" s="1453" t="s">
        <v>6</v>
      </c>
      <c r="C194" s="1455" t="s">
        <v>3</v>
      </c>
      <c r="D194" s="1453" t="s">
        <v>4</v>
      </c>
      <c r="E194" s="1125" t="s">
        <v>7</v>
      </c>
      <c r="F194" s="1125" t="s">
        <v>48</v>
      </c>
      <c r="G194" s="1124" t="s">
        <v>457</v>
      </c>
    </row>
    <row r="195" spans="2:20" ht="15.75">
      <c r="B195" s="1454"/>
      <c r="C195" s="1456"/>
      <c r="D195" s="1454"/>
      <c r="E195" s="1126" t="s">
        <v>85</v>
      </c>
      <c r="F195" s="1126" t="s">
        <v>271</v>
      </c>
      <c r="G195" s="1126" t="s">
        <v>458</v>
      </c>
    </row>
    <row r="196" spans="2:20" ht="15">
      <c r="B196" s="1457" t="s">
        <v>11</v>
      </c>
      <c r="C196" s="1460" t="s">
        <v>9</v>
      </c>
      <c r="D196" s="1460" t="s">
        <v>10</v>
      </c>
      <c r="E196" s="1463" t="s">
        <v>12</v>
      </c>
      <c r="F196" s="847" t="s">
        <v>459</v>
      </c>
      <c r="G196" s="1127">
        <f>+'Resolución 130-2023-OS_CD'!G198*Factores!$B$7</f>
        <v>2.4197500000000001</v>
      </c>
      <c r="H196" s="1266"/>
    </row>
    <row r="197" spans="2:20" ht="15">
      <c r="B197" s="1458"/>
      <c r="C197" s="1461"/>
      <c r="D197" s="1462"/>
      <c r="E197" s="1464"/>
      <c r="F197" s="847" t="s">
        <v>460</v>
      </c>
      <c r="G197" s="1127">
        <f>+'Resolución 130-2023-OS_CD'!G199*Factores!$B$7</f>
        <v>2.6230089999999997</v>
      </c>
      <c r="H197" s="1266"/>
    </row>
    <row r="198" spans="2:20" ht="15">
      <c r="B198" s="1458"/>
      <c r="C198" s="1461"/>
      <c r="D198" s="1460" t="s">
        <v>13</v>
      </c>
      <c r="E198" s="1465" t="s">
        <v>14</v>
      </c>
      <c r="F198" s="847" t="s">
        <v>459</v>
      </c>
      <c r="G198" s="1127">
        <f>+'Resolución 130-2023-OS_CD'!G200*Factores!$B$7</f>
        <v>2.4197500000000001</v>
      </c>
    </row>
    <row r="199" spans="2:20" ht="15">
      <c r="B199" s="1459"/>
      <c r="C199" s="1462"/>
      <c r="D199" s="1462"/>
      <c r="E199" s="1466"/>
      <c r="F199" s="847" t="s">
        <v>460</v>
      </c>
      <c r="G199" s="1127">
        <f>+'Resolución 130-2023-OS_CD'!G201*Factores!$B$7</f>
        <v>2.6230089999999997</v>
      </c>
      <c r="P199" s="778" t="s">
        <v>567</v>
      </c>
      <c r="R199" s="776" t="s">
        <v>567</v>
      </c>
      <c r="S199" s="776" t="s">
        <v>567</v>
      </c>
    </row>
    <row r="200" spans="2:20" ht="15">
      <c r="B200" s="1457" t="s">
        <v>17</v>
      </c>
      <c r="C200" s="1460" t="s">
        <v>15</v>
      </c>
      <c r="D200" s="847" t="s">
        <v>16</v>
      </c>
      <c r="E200" s="847" t="s">
        <v>18</v>
      </c>
      <c r="F200" s="847" t="s">
        <v>428</v>
      </c>
      <c r="G200" s="1467">
        <f>+'Resolución 130-2023-OS_CD'!G202*Factores!$B$7</f>
        <v>3.6005880000000001</v>
      </c>
      <c r="P200" s="779">
        <f>+SUM(G196:G201)</f>
        <v>13.686106000000001</v>
      </c>
      <c r="R200" s="776">
        <v>13.51</v>
      </c>
      <c r="S200" s="776">
        <v>13.156037999999999</v>
      </c>
      <c r="T200" s="431">
        <f t="shared" si="16"/>
        <v>-0.353962000000001</v>
      </c>
    </row>
    <row r="201" spans="2:20" ht="15">
      <c r="B201" s="1459"/>
      <c r="C201" s="1462"/>
      <c r="D201" s="847" t="s">
        <v>20</v>
      </c>
      <c r="E201" s="847" t="s">
        <v>21</v>
      </c>
      <c r="F201" s="847" t="s">
        <v>428</v>
      </c>
      <c r="G201" s="1468"/>
    </row>
    <row r="202" spans="2:20" ht="15.75">
      <c r="B202" s="1390" t="s">
        <v>244</v>
      </c>
      <c r="C202" s="1390"/>
      <c r="D202" s="1390"/>
      <c r="E202" s="1390"/>
      <c r="F202" s="1390"/>
      <c r="G202" s="1390"/>
    </row>
    <row r="203" spans="2:20" ht="15.75">
      <c r="B203" s="1391" t="s">
        <v>245</v>
      </c>
      <c r="C203" s="1391"/>
      <c r="D203" s="1391"/>
      <c r="E203" s="1391"/>
      <c r="F203" s="1391"/>
      <c r="G203" s="1391"/>
    </row>
    <row r="204" spans="2:20" ht="15.75">
      <c r="B204" s="862"/>
      <c r="C204" s="862"/>
      <c r="D204" s="862"/>
      <c r="E204" s="862"/>
      <c r="F204" s="862"/>
      <c r="G204" s="862"/>
    </row>
    <row r="205" spans="2:20" ht="15.75">
      <c r="B205" s="1401" t="s">
        <v>461</v>
      </c>
      <c r="C205" s="1401"/>
      <c r="D205" s="1401"/>
      <c r="E205" s="1401"/>
      <c r="F205" s="1401"/>
      <c r="G205" s="1401"/>
    </row>
    <row r="206" spans="2:20" ht="15.75">
      <c r="B206" s="1453" t="s">
        <v>6</v>
      </c>
      <c r="C206" s="1455" t="s">
        <v>3</v>
      </c>
      <c r="D206" s="1453" t="s">
        <v>4</v>
      </c>
      <c r="E206" s="1125" t="s">
        <v>7</v>
      </c>
      <c r="F206" s="1125" t="s">
        <v>48</v>
      </c>
      <c r="G206" s="1469" t="s">
        <v>88</v>
      </c>
    </row>
    <row r="207" spans="2:20" ht="15.75">
      <c r="B207" s="1454"/>
      <c r="C207" s="1456"/>
      <c r="D207" s="1454"/>
      <c r="E207" s="1126" t="s">
        <v>85</v>
      </c>
      <c r="F207" s="1126" t="s">
        <v>271</v>
      </c>
      <c r="G207" s="1470"/>
    </row>
    <row r="208" spans="2:20" ht="15">
      <c r="B208" s="1457" t="s">
        <v>11</v>
      </c>
      <c r="C208" s="1460" t="s">
        <v>9</v>
      </c>
      <c r="D208" s="1460" t="s">
        <v>10</v>
      </c>
      <c r="E208" s="1463" t="s">
        <v>12</v>
      </c>
      <c r="F208" s="847" t="s">
        <v>459</v>
      </c>
      <c r="G208" s="1127">
        <f>+'Resolución 130-2023-OS_CD'!G209*Factores!$B$7</f>
        <v>2.4197500000000001</v>
      </c>
    </row>
    <row r="209" spans="2:20" ht="15">
      <c r="B209" s="1458"/>
      <c r="C209" s="1461"/>
      <c r="D209" s="1462"/>
      <c r="E209" s="1464"/>
      <c r="F209" s="847" t="s">
        <v>460</v>
      </c>
      <c r="G209" s="1127">
        <f>+'Resolución 130-2023-OS_CD'!G210*Factores!$B$7</f>
        <v>2.6230089999999997</v>
      </c>
    </row>
    <row r="210" spans="2:20" ht="15">
      <c r="B210" s="1458"/>
      <c r="C210" s="1461"/>
      <c r="D210" s="1460" t="s">
        <v>13</v>
      </c>
      <c r="E210" s="1465" t="s">
        <v>14</v>
      </c>
      <c r="F210" s="847" t="s">
        <v>459</v>
      </c>
      <c r="G210" s="1127">
        <f>+'Resolución 130-2023-OS_CD'!G211*Factores!$B$7</f>
        <v>2.4197500000000001</v>
      </c>
    </row>
    <row r="211" spans="2:20" ht="15">
      <c r="B211" s="1459"/>
      <c r="C211" s="1462"/>
      <c r="D211" s="1462"/>
      <c r="E211" s="1466"/>
      <c r="F211" s="847" t="s">
        <v>460</v>
      </c>
      <c r="G211" s="1127">
        <f>+'Resolución 130-2023-OS_CD'!G212*Factores!$B$7</f>
        <v>2.6230089999999997</v>
      </c>
      <c r="P211" s="778" t="s">
        <v>567</v>
      </c>
      <c r="R211" s="776" t="s">
        <v>567</v>
      </c>
      <c r="S211" s="776" t="s">
        <v>567</v>
      </c>
    </row>
    <row r="212" spans="2:20" ht="15">
      <c r="B212" s="1457" t="s">
        <v>17</v>
      </c>
      <c r="C212" s="1460" t="s">
        <v>15</v>
      </c>
      <c r="D212" s="847" t="s">
        <v>16</v>
      </c>
      <c r="E212" s="847" t="s">
        <v>18</v>
      </c>
      <c r="F212" s="847" t="s">
        <v>428</v>
      </c>
      <c r="G212" s="1467">
        <f>+'Resolución 130-2023-OS_CD'!G213*Factores!$B$17</f>
        <v>3.6188160000000003</v>
      </c>
      <c r="P212" s="779">
        <f>+SUM(G208:G213)</f>
        <v>13.704334000000001</v>
      </c>
      <c r="R212" s="776">
        <v>13.51</v>
      </c>
      <c r="S212" s="776">
        <v>13.237469999999998</v>
      </c>
      <c r="T212" s="431">
        <f t="shared" si="16"/>
        <v>-0.27253000000000149</v>
      </c>
    </row>
    <row r="213" spans="2:20" ht="15">
      <c r="B213" s="1459"/>
      <c r="C213" s="1462"/>
      <c r="D213" s="847" t="s">
        <v>20</v>
      </c>
      <c r="E213" s="847" t="s">
        <v>21</v>
      </c>
      <c r="F213" s="847" t="s">
        <v>428</v>
      </c>
      <c r="G213" s="1468"/>
    </row>
    <row r="214" spans="2:20" ht="15.75">
      <c r="B214" s="1390" t="s">
        <v>248</v>
      </c>
      <c r="C214" s="1390"/>
      <c r="D214" s="1390"/>
      <c r="E214" s="1390"/>
      <c r="F214" s="1390"/>
      <c r="G214" s="1390"/>
    </row>
    <row r="215" spans="2:20" ht="15.75">
      <c r="B215" s="862"/>
      <c r="C215" s="862"/>
      <c r="D215" s="862"/>
      <c r="E215" s="862"/>
      <c r="F215" s="862"/>
      <c r="G215" s="862"/>
    </row>
    <row r="216" spans="2:20" ht="15.75">
      <c r="B216" s="1401" t="s">
        <v>462</v>
      </c>
      <c r="C216" s="1401"/>
      <c r="D216" s="1401"/>
      <c r="E216" s="1401"/>
      <c r="F216" s="1401"/>
      <c r="G216" s="1401"/>
    </row>
    <row r="217" spans="2:20" ht="47.25">
      <c r="B217" s="1453" t="s">
        <v>6</v>
      </c>
      <c r="C217" s="1455" t="s">
        <v>3</v>
      </c>
      <c r="D217" s="1453" t="s">
        <v>4</v>
      </c>
      <c r="E217" s="1125" t="s">
        <v>7</v>
      </c>
      <c r="F217" s="1125" t="s">
        <v>48</v>
      </c>
      <c r="G217" s="1124" t="s">
        <v>457</v>
      </c>
    </row>
    <row r="218" spans="2:20" ht="15.75">
      <c r="B218" s="1454"/>
      <c r="C218" s="1456"/>
      <c r="D218" s="1454"/>
      <c r="E218" s="1126" t="s">
        <v>85</v>
      </c>
      <c r="F218" s="1126" t="s">
        <v>271</v>
      </c>
      <c r="G218" s="1126" t="s">
        <v>458</v>
      </c>
      <c r="P218" s="778" t="s">
        <v>567</v>
      </c>
      <c r="R218" s="776" t="s">
        <v>567</v>
      </c>
      <c r="S218" s="776" t="s">
        <v>567</v>
      </c>
    </row>
    <row r="219" spans="2:20" ht="15">
      <c r="B219" s="1457" t="s">
        <v>17</v>
      </c>
      <c r="C219" s="1460" t="s">
        <v>15</v>
      </c>
      <c r="D219" s="847" t="s">
        <v>16</v>
      </c>
      <c r="E219" s="847" t="s">
        <v>18</v>
      </c>
      <c r="F219" s="847" t="s">
        <v>428</v>
      </c>
      <c r="G219" s="1467">
        <f>+'Resolución 130-2023-OS_CD'!G219*Factores!$B$7</f>
        <v>3.2231070000000002</v>
      </c>
      <c r="P219" s="779">
        <f>+SUM(G219)</f>
        <v>3.2231070000000002</v>
      </c>
      <c r="R219" s="776">
        <v>3.56</v>
      </c>
      <c r="S219" s="776">
        <v>3.4667280000000003</v>
      </c>
      <c r="T219" s="431">
        <f t="shared" si="16"/>
        <v>-9.32719999999998E-2</v>
      </c>
    </row>
    <row r="220" spans="2:20" ht="15">
      <c r="B220" s="1459"/>
      <c r="C220" s="1462"/>
      <c r="D220" s="847" t="s">
        <v>20</v>
      </c>
      <c r="E220" s="847" t="s">
        <v>21</v>
      </c>
      <c r="F220" s="847" t="s">
        <v>428</v>
      </c>
      <c r="G220" s="1468"/>
    </row>
    <row r="221" spans="2:20" ht="15.75">
      <c r="B221" s="1390" t="s">
        <v>250</v>
      </c>
      <c r="C221" s="1390"/>
      <c r="D221" s="1390"/>
      <c r="E221" s="1390"/>
      <c r="F221" s="1390"/>
      <c r="G221" s="1390"/>
    </row>
    <row r="222" spans="2:20" ht="15.75">
      <c r="B222" s="1391" t="s">
        <v>251</v>
      </c>
      <c r="C222" s="1391"/>
      <c r="D222" s="1391"/>
      <c r="E222" s="1391"/>
      <c r="F222" s="1391"/>
      <c r="G222" s="1391"/>
    </row>
    <row r="223" spans="2:20" ht="15.75">
      <c r="B223" s="862"/>
      <c r="C223" s="862"/>
      <c r="D223" s="862"/>
      <c r="E223" s="862"/>
      <c r="F223" s="862"/>
      <c r="G223" s="862"/>
    </row>
    <row r="224" spans="2:20" ht="15.75">
      <c r="B224" s="1401" t="s">
        <v>463</v>
      </c>
      <c r="C224" s="1401"/>
      <c r="D224" s="1401"/>
      <c r="E224" s="1401"/>
      <c r="F224" s="1401"/>
      <c r="G224" s="1401"/>
    </row>
    <row r="225" spans="2:20" ht="15.75">
      <c r="B225" s="1453" t="s">
        <v>6</v>
      </c>
      <c r="C225" s="1455" t="s">
        <v>3</v>
      </c>
      <c r="D225" s="1453" t="s">
        <v>4</v>
      </c>
      <c r="E225" s="1125" t="s">
        <v>7</v>
      </c>
      <c r="F225" s="1125" t="s">
        <v>48</v>
      </c>
      <c r="G225" s="1469" t="s">
        <v>88</v>
      </c>
    </row>
    <row r="226" spans="2:20" ht="15.75">
      <c r="B226" s="1454"/>
      <c r="C226" s="1456"/>
      <c r="D226" s="1454"/>
      <c r="E226" s="1126" t="s">
        <v>85</v>
      </c>
      <c r="F226" s="1126" t="s">
        <v>271</v>
      </c>
      <c r="G226" s="1470"/>
    </row>
    <row r="227" spans="2:20" ht="15">
      <c r="B227" s="1457" t="s">
        <v>17</v>
      </c>
      <c r="C227" s="1460" t="s">
        <v>15</v>
      </c>
      <c r="D227" s="847" t="s">
        <v>16</v>
      </c>
      <c r="E227" s="847" t="s">
        <v>18</v>
      </c>
      <c r="F227" s="847" t="s">
        <v>428</v>
      </c>
      <c r="G227" s="1467">
        <f>+'Resolución 130-2023-OS_CD'!G226*Factores!$B$7</f>
        <v>3.2231070000000002</v>
      </c>
      <c r="P227" s="778" t="s">
        <v>567</v>
      </c>
      <c r="R227" s="776" t="s">
        <v>567</v>
      </c>
      <c r="S227" s="776" t="s">
        <v>567</v>
      </c>
    </row>
    <row r="228" spans="2:20" ht="15">
      <c r="B228" s="1459"/>
      <c r="C228" s="1462"/>
      <c r="D228" s="847" t="s">
        <v>20</v>
      </c>
      <c r="E228" s="847" t="s">
        <v>21</v>
      </c>
      <c r="F228" s="847" t="s">
        <v>428</v>
      </c>
      <c r="G228" s="1468"/>
      <c r="P228" s="779">
        <f>+SUM(G227)</f>
        <v>3.2231070000000002</v>
      </c>
      <c r="R228" s="776">
        <v>3.56</v>
      </c>
      <c r="S228" s="776">
        <v>3.4667280000000003</v>
      </c>
      <c r="T228" s="431">
        <f t="shared" si="16"/>
        <v>-9.32719999999998E-2</v>
      </c>
    </row>
    <row r="229" spans="2:20" ht="15">
      <c r="B229" s="1471" t="s">
        <v>248</v>
      </c>
      <c r="C229" s="1471"/>
      <c r="D229" s="1471"/>
      <c r="E229" s="1471"/>
      <c r="F229" s="1471"/>
      <c r="G229" s="1471"/>
    </row>
    <row r="232" spans="2:20" ht="15.75">
      <c r="B232" s="1128" t="s">
        <v>695</v>
      </c>
    </row>
    <row r="234" spans="2:20" ht="15">
      <c r="B234" s="1129" t="s">
        <v>49</v>
      </c>
      <c r="C234" s="1129" t="s">
        <v>91</v>
      </c>
      <c r="D234" s="1129" t="s">
        <v>92</v>
      </c>
    </row>
    <row r="235" spans="2:20" ht="53.25" customHeight="1">
      <c r="B235" s="1130" t="s">
        <v>696</v>
      </c>
      <c r="C235" s="1129" t="s">
        <v>91</v>
      </c>
      <c r="D235" s="1265">
        <f>+ROUND('Resolución 130-2023-OS_CD'!D233*Factores!$B$10,0)</f>
        <v>1819</v>
      </c>
    </row>
    <row r="236" spans="2:20" ht="53.25" customHeight="1">
      <c r="B236" s="1130" t="s">
        <v>697</v>
      </c>
      <c r="C236" s="1129" t="s">
        <v>91</v>
      </c>
      <c r="D236" s="1265">
        <f>+ROUND('Resolución 130-2023-OS_CD'!D234*Factores!$B$10,0)</f>
        <v>3050</v>
      </c>
    </row>
    <row r="237" spans="2:20" ht="53.25" customHeight="1">
      <c r="B237" s="1130" t="s">
        <v>698</v>
      </c>
      <c r="C237" s="1129" t="s">
        <v>91</v>
      </c>
      <c r="D237" s="1265">
        <f>+ROUND('Resolución 130-2023-OS_CD'!D235*Factores!$B$10,0)</f>
        <v>4128</v>
      </c>
    </row>
    <row r="238" spans="2:20" ht="53.25" customHeight="1">
      <c r="B238" s="1130" t="s">
        <v>699</v>
      </c>
      <c r="C238" s="1129" t="s">
        <v>91</v>
      </c>
      <c r="D238" s="1265">
        <f>+ROUND('Resolución 130-2023-OS_CD'!D236*Factores!$B$10,0)</f>
        <v>2645</v>
      </c>
    </row>
    <row r="239" spans="2:20" ht="53.25" customHeight="1">
      <c r="B239" s="1130" t="s">
        <v>700</v>
      </c>
      <c r="C239" s="1129" t="s">
        <v>91</v>
      </c>
      <c r="D239" s="1265">
        <f>+ROUND('Resolución 130-2023-OS_CD'!D237*Factores!$B$10,0)</f>
        <v>608</v>
      </c>
    </row>
    <row r="241" spans="2:2">
      <c r="B241" s="431" t="s">
        <v>701</v>
      </c>
    </row>
    <row r="242" spans="2:2">
      <c r="B242" s="431" t="s">
        <v>702</v>
      </c>
    </row>
    <row r="243" spans="2:2">
      <c r="B243" s="431" t="s">
        <v>703</v>
      </c>
    </row>
  </sheetData>
  <mergeCells count="70">
    <mergeCell ref="G8:G10"/>
    <mergeCell ref="H8:H10"/>
    <mergeCell ref="M136:O136"/>
    <mergeCell ref="J136:L136"/>
    <mergeCell ref="G136:I136"/>
    <mergeCell ref="I137:I138"/>
    <mergeCell ref="L137:L138"/>
    <mergeCell ref="O137:O138"/>
    <mergeCell ref="B227:B228"/>
    <mergeCell ref="C227:C228"/>
    <mergeCell ref="G227:G228"/>
    <mergeCell ref="B217:B218"/>
    <mergeCell ref="C217:C218"/>
    <mergeCell ref="D217:D218"/>
    <mergeCell ref="B212:B213"/>
    <mergeCell ref="C212:C213"/>
    <mergeCell ref="G212:G213"/>
    <mergeCell ref="B214:G214"/>
    <mergeCell ref="B216:G216"/>
    <mergeCell ref="B208:B211"/>
    <mergeCell ref="C208:C211"/>
    <mergeCell ref="B229:G229"/>
    <mergeCell ref="G219:G220"/>
    <mergeCell ref="B221:G221"/>
    <mergeCell ref="B222:G222"/>
    <mergeCell ref="B224:G224"/>
    <mergeCell ref="B225:B226"/>
    <mergeCell ref="C225:C226"/>
    <mergeCell ref="D225:D226"/>
    <mergeCell ref="G225:G226"/>
    <mergeCell ref="B219:B220"/>
    <mergeCell ref="C219:C220"/>
    <mergeCell ref="D208:D209"/>
    <mergeCell ref="E208:E209"/>
    <mergeCell ref="D210:D211"/>
    <mergeCell ref="E210:E211"/>
    <mergeCell ref="B205:G205"/>
    <mergeCell ref="B206:B207"/>
    <mergeCell ref="C206:C207"/>
    <mergeCell ref="D206:D207"/>
    <mergeCell ref="G206:G207"/>
    <mergeCell ref="B200:B201"/>
    <mergeCell ref="C200:C201"/>
    <mergeCell ref="G200:G201"/>
    <mergeCell ref="B202:G202"/>
    <mergeCell ref="B203:G203"/>
    <mergeCell ref="B196:B199"/>
    <mergeCell ref="C196:C199"/>
    <mergeCell ref="D196:D197"/>
    <mergeCell ref="E196:E197"/>
    <mergeCell ref="D198:D199"/>
    <mergeCell ref="E198:E199"/>
    <mergeCell ref="B193:G193"/>
    <mergeCell ref="B194:B195"/>
    <mergeCell ref="C194:C195"/>
    <mergeCell ref="D194:D195"/>
    <mergeCell ref="E107:E109"/>
    <mergeCell ref="T40:T41"/>
    <mergeCell ref="E103:E106"/>
    <mergeCell ref="B53:B64"/>
    <mergeCell ref="B65:B71"/>
    <mergeCell ref="B103:B109"/>
    <mergeCell ref="C103:C109"/>
    <mergeCell ref="D107:D109"/>
    <mergeCell ref="D103:D106"/>
    <mergeCell ref="E65:E68"/>
    <mergeCell ref="E69:E71"/>
    <mergeCell ref="D69:D71"/>
    <mergeCell ref="D65:D68"/>
    <mergeCell ref="C65:C71"/>
  </mergeCells>
  <conditionalFormatting sqref="T1:T40 T42:T1048576">
    <cfRule type="cellIs" dxfId="2" priority="1" operator="equal">
      <formula>0</formula>
    </cfRule>
  </conditionalFormatting>
  <pageMargins left="0.74803149606299213" right="0.74803149606299213" top="0.98425196850393704" bottom="0.98425196850393704" header="0.39370078740157483" footer="0.39370078740157483"/>
  <pageSetup paperSize="9" scale="42" fitToHeight="0" orientation="portrait" r:id="rId1"/>
  <headerFooter>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16</vt:i4>
      </vt:variant>
    </vt:vector>
  </HeadingPairs>
  <TitlesOfParts>
    <vt:vector size="30" baseType="lpstr">
      <vt:lpstr>Factores</vt:lpstr>
      <vt:lpstr>Parámetros</vt:lpstr>
      <vt:lpstr>CRER</vt:lpstr>
      <vt:lpstr>Anexo1-1.1 Res. 130-2023</vt:lpstr>
      <vt:lpstr>Fórmulas</vt:lpstr>
      <vt:lpstr>Resolución 180-2023-OS_CD</vt:lpstr>
      <vt:lpstr>(1) ImportesCorteReconexión</vt:lpstr>
      <vt:lpstr>Resolución 130-2023-OS_CD</vt:lpstr>
      <vt:lpstr>(2) Presupuesto de la Conexión</vt:lpstr>
      <vt:lpstr>(3) Reposición</vt:lpstr>
      <vt:lpstr>(4)MantenimientoyCambiodeconex</vt:lpstr>
      <vt:lpstr>(2) PresupuestodelaConex_Amazon</vt:lpstr>
      <vt:lpstr>(3) Reposición_Amazonia</vt:lpstr>
      <vt:lpstr>(4)MantenimientoyCambiodeco_Ama</vt:lpstr>
      <vt:lpstr>'(1) ImportesCorteReconexión'!Área_de_impresión</vt:lpstr>
      <vt:lpstr>'(2) Presupuesto de la Conexión'!Área_de_impresión</vt:lpstr>
      <vt:lpstr>'(2) PresupuestodelaConex_Amazon'!Área_de_impresión</vt:lpstr>
      <vt:lpstr>'(3) Reposición'!Área_de_impresión</vt:lpstr>
      <vt:lpstr>'(3) Reposición_Amazonia'!Área_de_impresión</vt:lpstr>
      <vt:lpstr>'(4)MantenimientoyCambiodeco_Ama'!Área_de_impresión</vt:lpstr>
      <vt:lpstr>'(4)MantenimientoyCambiodeconex'!Área_de_impresión</vt:lpstr>
      <vt:lpstr>Fecha</vt:lpstr>
      <vt:lpstr>TEXTO</vt:lpstr>
      <vt:lpstr>'(1) ImportesCorteReconexión'!Títulos_a_imprimir</vt:lpstr>
      <vt:lpstr>'(2) Presupuesto de la Conexión'!Títulos_a_imprimir</vt:lpstr>
      <vt:lpstr>'(2) PresupuestodelaConex_Amazon'!Títulos_a_imprimir</vt:lpstr>
      <vt:lpstr>'(3) Reposición'!Títulos_a_imprimir</vt:lpstr>
      <vt:lpstr>'(3) Reposición_Amazonia'!Títulos_a_imprimir</vt:lpstr>
      <vt:lpstr>'(4)MantenimientoyCambiodeco_Ama'!Títulos_a_imprimir</vt:lpstr>
      <vt:lpstr>'(4)MantenimientoyCambiodeconex'!Títulos_a_imprimir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Edgar HUAROC DANIEL</cp:lastModifiedBy>
  <cp:lastPrinted>2019-08-30T20:50:13Z</cp:lastPrinted>
  <dcterms:created xsi:type="dcterms:W3CDTF">1996-11-27T10:00:04Z</dcterms:created>
  <dcterms:modified xsi:type="dcterms:W3CDTF">2025-05-03T15:58:37Z</dcterms:modified>
</cp:coreProperties>
</file>